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8EA7937A-E983-4F9C-834E-6377BD9CFE91}" xr6:coauthVersionLast="47" xr6:coauthVersionMax="47" xr10:uidLastSave="{00000000-0000-0000-0000-000000000000}"/>
  <bookViews>
    <workbookView xWindow="-120" yWindow="-120" windowWidth="29040" windowHeight="15840" xr2:uid="{00000000-000D-0000-FFFF-FFFF00000000}"/>
  </bookViews>
  <sheets>
    <sheet name="Ολα"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45" i="16" l="1"/>
  <c r="B1045" i="16"/>
  <c r="D1045" i="16"/>
  <c r="E1045" i="16"/>
  <c r="F1045" i="16"/>
  <c r="A1398" i="16"/>
  <c r="D1398" i="16"/>
  <c r="E1398" i="16"/>
  <c r="F1398" i="16"/>
  <c r="A1217" i="16"/>
  <c r="B1217" i="16"/>
  <c r="D1217" i="16"/>
  <c r="E1217" i="16"/>
  <c r="F1217" i="16"/>
  <c r="A1407" i="16"/>
  <c r="B1407" i="16"/>
  <c r="D1407" i="16"/>
  <c r="E1407" i="16"/>
  <c r="F1407" i="16"/>
  <c r="A167" i="16"/>
  <c r="C167" i="16"/>
  <c r="D167" i="16"/>
  <c r="E167" i="16"/>
  <c r="F167" i="16"/>
  <c r="A1318" i="16"/>
  <c r="B1318" i="16"/>
  <c r="D1318" i="16"/>
  <c r="E1318" i="16"/>
  <c r="F1318" i="16"/>
  <c r="A1043" i="16"/>
  <c r="D1043" i="16"/>
  <c r="E1043" i="16"/>
  <c r="F1043" i="16"/>
  <c r="A1645" i="16"/>
  <c r="B1645" i="16"/>
  <c r="D1645" i="16"/>
  <c r="E1645" i="16"/>
  <c r="F1645" i="16"/>
  <c r="A1266" i="16"/>
  <c r="B1266" i="16"/>
  <c r="D1266" i="16"/>
  <c r="E1266" i="16"/>
  <c r="F1266" i="16"/>
  <c r="A314" i="16"/>
  <c r="B314" i="16"/>
  <c r="D314" i="16"/>
  <c r="E314" i="16"/>
  <c r="F314" i="16"/>
  <c r="A1378" i="16"/>
  <c r="D1378" i="16"/>
  <c r="E1378" i="16"/>
  <c r="F1378" i="16"/>
  <c r="A301" i="16"/>
  <c r="B301" i="16"/>
  <c r="C301" i="16"/>
  <c r="D301" i="16"/>
  <c r="E301" i="16"/>
  <c r="F301" i="16"/>
  <c r="A1376" i="16"/>
  <c r="B1376" i="16"/>
  <c r="D1376" i="16"/>
  <c r="E1376" i="16"/>
  <c r="F1376" i="16"/>
  <c r="A1362" i="16"/>
  <c r="B1362" i="16"/>
  <c r="C1362" i="16"/>
  <c r="D1362" i="16"/>
  <c r="E1362" i="16"/>
  <c r="F1362" i="16"/>
  <c r="A1363" i="16"/>
  <c r="B1363" i="16"/>
  <c r="C1363" i="16"/>
  <c r="D1363" i="16"/>
  <c r="E1363" i="16"/>
  <c r="F1363" i="16"/>
  <c r="A1224" i="16"/>
  <c r="B1224" i="16"/>
  <c r="D1224" i="16"/>
  <c r="E1224" i="16"/>
  <c r="F1224" i="16"/>
  <c r="A1368" i="16"/>
  <c r="D1368" i="16"/>
  <c r="E1368" i="16"/>
  <c r="F1368" i="16"/>
  <c r="A1218" i="16"/>
  <c r="D1218" i="16"/>
  <c r="E1218" i="16"/>
  <c r="F1218" i="16"/>
  <c r="A1094" i="16"/>
  <c r="B1094" i="16"/>
  <c r="C1094" i="16"/>
  <c r="D1094" i="16"/>
  <c r="E1094" i="16"/>
  <c r="F1094" i="16"/>
  <c r="A1122" i="16"/>
  <c r="B1122" i="16"/>
  <c r="D1122" i="16"/>
  <c r="E1122" i="16"/>
  <c r="F1122" i="16"/>
  <c r="A1391" i="16"/>
  <c r="B1391" i="16"/>
  <c r="D1391" i="16"/>
  <c r="E1391" i="16"/>
  <c r="F1391" i="16"/>
  <c r="A1117" i="16"/>
  <c r="B1117" i="16"/>
  <c r="D1117" i="16"/>
  <c r="E1117" i="16"/>
  <c r="F1117" i="16"/>
  <c r="A1118" i="16"/>
  <c r="B1118" i="16"/>
  <c r="D1118" i="16"/>
  <c r="E1118" i="16"/>
  <c r="F1118" i="16"/>
  <c r="A1099" i="16"/>
  <c r="B1099" i="16"/>
  <c r="C1099" i="16"/>
  <c r="D1099" i="16"/>
  <c r="E1099" i="16"/>
  <c r="F1099" i="16"/>
  <c r="A1317" i="16"/>
  <c r="B1317" i="16"/>
  <c r="C1317" i="16"/>
  <c r="D1317" i="16"/>
  <c r="E1317" i="16"/>
  <c r="F1317" i="16"/>
  <c r="A1098" i="16"/>
  <c r="B1098" i="16"/>
  <c r="C1098" i="16"/>
  <c r="D1098" i="16"/>
  <c r="E1098" i="16"/>
  <c r="F1098" i="16"/>
  <c r="A1347" i="16"/>
  <c r="B1347" i="16"/>
  <c r="C1347" i="16"/>
  <c r="D1347" i="16"/>
  <c r="E1347" i="16"/>
  <c r="F1347" i="16"/>
  <c r="A1114" i="16"/>
  <c r="B1114" i="16"/>
  <c r="C1114" i="16"/>
  <c r="D1114" i="16"/>
  <c r="E1114" i="16"/>
  <c r="F1114" i="16"/>
  <c r="A319" i="16"/>
  <c r="B319" i="16"/>
  <c r="C319" i="16"/>
  <c r="D319" i="16"/>
  <c r="E319" i="16"/>
  <c r="F319" i="16"/>
  <c r="A1351" i="16"/>
  <c r="B1351" i="16"/>
  <c r="C1351" i="16"/>
  <c r="D1351" i="16"/>
  <c r="E1351" i="16"/>
  <c r="F1351" i="16"/>
  <c r="A1061" i="16"/>
  <c r="B1061" i="16"/>
  <c r="C1061" i="16"/>
  <c r="D1061" i="16"/>
  <c r="E1061" i="16"/>
  <c r="F1061" i="16"/>
  <c r="A1100" i="16"/>
  <c r="B1100" i="16"/>
  <c r="C1100" i="16"/>
  <c r="D1100" i="16"/>
  <c r="E1100" i="16"/>
  <c r="F1100" i="16"/>
  <c r="A1062" i="16"/>
  <c r="B1062" i="16"/>
  <c r="C1062" i="16"/>
  <c r="D1062" i="16"/>
  <c r="E1062" i="16"/>
  <c r="F1062" i="16"/>
  <c r="A1063" i="16"/>
  <c r="B1063" i="16"/>
  <c r="C1063" i="16"/>
  <c r="D1063" i="16"/>
  <c r="E1063" i="16"/>
  <c r="F1063" i="16"/>
  <c r="A260" i="16"/>
  <c r="B260" i="16"/>
  <c r="C260" i="16"/>
  <c r="D260" i="16"/>
  <c r="E260" i="16"/>
  <c r="F260" i="16"/>
  <c r="A1115" i="16"/>
  <c r="B1115" i="16"/>
  <c r="D1115" i="16"/>
  <c r="E1115" i="16"/>
  <c r="F1115" i="16"/>
  <c r="A1082" i="16"/>
  <c r="D1082" i="16"/>
  <c r="E1082" i="16"/>
  <c r="F1082" i="16"/>
  <c r="A1282" i="16"/>
  <c r="D1282" i="16"/>
  <c r="E1282" i="16"/>
  <c r="F1282" i="16"/>
  <c r="A1104" i="16"/>
  <c r="B1104" i="16"/>
  <c r="D1104" i="16"/>
  <c r="E1104" i="16"/>
  <c r="F1104" i="16"/>
  <c r="A1500" i="16"/>
  <c r="B1500" i="16"/>
  <c r="D1500" i="16"/>
  <c r="E1500" i="16"/>
  <c r="F1500" i="16"/>
  <c r="A1611" i="16"/>
  <c r="B1611" i="16"/>
  <c r="D1611" i="16"/>
  <c r="E1611" i="16"/>
  <c r="F1611" i="16"/>
  <c r="A344" i="16"/>
  <c r="B344" i="16"/>
  <c r="D344" i="16"/>
  <c r="E344" i="16"/>
  <c r="F344" i="16"/>
  <c r="A930" i="16"/>
  <c r="B930" i="16"/>
  <c r="D930" i="16"/>
  <c r="E930" i="16"/>
  <c r="F930" i="16"/>
  <c r="A1524" i="16"/>
  <c r="B1524" i="16"/>
  <c r="D1524" i="16"/>
  <c r="E1524" i="16"/>
  <c r="F1524" i="16"/>
  <c r="A888" i="16"/>
  <c r="D888" i="16"/>
  <c r="E888" i="16"/>
  <c r="F888" i="16"/>
  <c r="A877" i="16"/>
  <c r="B877" i="16"/>
  <c r="D877" i="16"/>
  <c r="E877" i="16"/>
  <c r="F877" i="16"/>
  <c r="A1502" i="16"/>
  <c r="B1502" i="16"/>
  <c r="D1502" i="16"/>
  <c r="E1502" i="16"/>
  <c r="F1502" i="16"/>
  <c r="A872" i="16"/>
  <c r="B872" i="16"/>
  <c r="D872" i="16"/>
  <c r="E872" i="16"/>
  <c r="F872" i="16"/>
  <c r="A1503" i="16"/>
  <c r="B1503" i="16"/>
  <c r="D1503" i="16"/>
  <c r="E1503" i="16"/>
  <c r="F1503" i="16"/>
  <c r="A1606" i="16"/>
  <c r="B1606" i="16"/>
  <c r="D1606" i="16"/>
  <c r="E1606" i="16"/>
  <c r="F1606" i="16"/>
  <c r="A925" i="16"/>
  <c r="B925" i="16"/>
  <c r="C925" i="16"/>
  <c r="D925" i="16"/>
  <c r="E925" i="16"/>
  <c r="F925" i="16"/>
  <c r="A896" i="16"/>
  <c r="B896" i="16"/>
  <c r="C896" i="16"/>
  <c r="D896" i="16"/>
  <c r="E896" i="16"/>
  <c r="F896" i="16"/>
  <c r="A834" i="16"/>
  <c r="B834" i="16"/>
  <c r="C834" i="16"/>
  <c r="D834" i="16"/>
  <c r="E834" i="16"/>
  <c r="F834" i="16"/>
  <c r="A1618" i="16"/>
  <c r="B1618" i="16"/>
  <c r="D1618" i="16"/>
  <c r="E1618" i="16"/>
  <c r="F1618" i="16"/>
  <c r="A804" i="16"/>
  <c r="B804" i="16"/>
  <c r="C804" i="16"/>
  <c r="D804" i="16"/>
  <c r="E804" i="16"/>
  <c r="F804" i="16"/>
  <c r="A1613" i="16"/>
  <c r="B1613" i="16"/>
  <c r="D1613" i="16"/>
  <c r="E1613" i="16"/>
  <c r="F1613" i="16"/>
  <c r="A1561" i="16"/>
  <c r="B1561" i="16"/>
  <c r="C1561" i="16"/>
  <c r="D1561" i="16"/>
  <c r="E1561" i="16"/>
  <c r="F1561" i="16"/>
  <c r="A1513" i="16"/>
  <c r="B1513" i="16"/>
  <c r="D1513" i="16"/>
  <c r="E1513" i="16"/>
  <c r="F1513" i="16"/>
  <c r="A1509" i="16"/>
  <c r="B1509" i="16"/>
  <c r="D1509" i="16"/>
  <c r="E1509" i="16"/>
  <c r="F1509" i="16"/>
  <c r="A1504" i="16"/>
  <c r="B1504" i="16"/>
  <c r="C1504" i="16"/>
  <c r="D1504" i="16"/>
  <c r="E1504" i="16"/>
  <c r="F1504" i="16"/>
  <c r="A1492" i="16"/>
  <c r="B1492" i="16"/>
  <c r="C1492" i="16"/>
  <c r="D1492" i="16"/>
  <c r="E1492" i="16"/>
  <c r="F1492" i="16"/>
  <c r="A1494" i="16"/>
  <c r="B1494" i="16"/>
  <c r="D1494" i="16"/>
  <c r="E1494" i="16"/>
  <c r="F1494" i="16"/>
  <c r="A1563" i="16"/>
  <c r="B1563" i="16"/>
  <c r="C1563" i="16"/>
  <c r="D1563" i="16"/>
  <c r="E1563" i="16"/>
  <c r="F1563" i="16"/>
  <c r="A1508" i="16"/>
  <c r="B1508" i="16"/>
  <c r="D1508" i="16"/>
  <c r="E1508" i="16"/>
  <c r="F1508" i="16"/>
  <c r="A1488" i="16"/>
  <c r="B1488" i="16"/>
  <c r="D1488" i="16"/>
  <c r="E1488" i="16"/>
  <c r="F1488" i="16"/>
  <c r="A1493" i="16"/>
  <c r="B1493" i="16"/>
  <c r="D1493" i="16"/>
  <c r="E1493" i="16"/>
  <c r="F1493" i="16"/>
  <c r="A1505" i="16"/>
  <c r="B1505" i="16"/>
  <c r="C1505" i="16"/>
  <c r="D1505" i="16"/>
  <c r="E1505" i="16"/>
  <c r="F1505" i="16"/>
  <c r="A1506" i="16"/>
  <c r="B1506" i="16"/>
  <c r="D1506" i="16"/>
  <c r="E1506" i="16"/>
  <c r="F1506" i="16"/>
  <c r="A812" i="16"/>
  <c r="B812" i="16"/>
  <c r="C812" i="16"/>
  <c r="D812" i="16"/>
  <c r="E812" i="16"/>
  <c r="F812" i="16"/>
  <c r="A1495" i="16"/>
  <c r="B1495" i="16"/>
  <c r="D1495" i="16"/>
  <c r="E1495" i="16"/>
  <c r="F1495" i="16"/>
  <c r="A814" i="16"/>
  <c r="B814" i="16"/>
  <c r="C814" i="16"/>
  <c r="D814" i="16"/>
  <c r="E814" i="16"/>
  <c r="F814" i="16"/>
  <c r="A819" i="16"/>
  <c r="B819" i="16"/>
  <c r="C819" i="16"/>
  <c r="D819" i="16"/>
  <c r="E819" i="16"/>
  <c r="F819" i="16"/>
  <c r="A1507" i="16"/>
  <c r="B1507" i="16"/>
  <c r="D1507" i="16"/>
  <c r="E1507" i="16"/>
  <c r="F1507" i="16"/>
  <c r="A1485" i="16"/>
  <c r="B1485" i="16"/>
  <c r="C1485" i="16"/>
  <c r="D1485" i="16"/>
  <c r="E1485" i="16"/>
  <c r="F1485" i="16"/>
  <c r="A818" i="16"/>
  <c r="B818" i="16"/>
  <c r="C818" i="16"/>
  <c r="D818" i="16"/>
  <c r="E818" i="16"/>
  <c r="F818" i="16"/>
  <c r="A817" i="16"/>
  <c r="B817" i="16"/>
  <c r="C817" i="16"/>
  <c r="D817" i="16"/>
  <c r="E817" i="16"/>
  <c r="F817" i="16"/>
  <c r="A1558" i="16"/>
  <c r="B1558" i="16"/>
  <c r="D1558" i="16"/>
  <c r="E1558" i="16"/>
  <c r="F1558" i="16"/>
  <c r="A1623" i="16"/>
  <c r="B1623" i="16"/>
  <c r="D1623" i="16"/>
  <c r="E1623" i="16"/>
  <c r="F1623" i="16"/>
  <c r="A927" i="16"/>
  <c r="B927" i="16"/>
  <c r="D927" i="16"/>
  <c r="E927" i="16"/>
  <c r="F927" i="16"/>
  <c r="A765" i="16"/>
  <c r="D765" i="16"/>
  <c r="E765" i="16"/>
  <c r="F765" i="16"/>
  <c r="A1020" i="16"/>
  <c r="B1020" i="16"/>
  <c r="D1020" i="16"/>
  <c r="E1020" i="16"/>
  <c r="F1020" i="16"/>
  <c r="A629" i="16"/>
  <c r="B629" i="16"/>
  <c r="D629" i="16"/>
  <c r="E629" i="16"/>
  <c r="F629" i="16"/>
  <c r="A786" i="16"/>
  <c r="B786" i="16"/>
  <c r="D786" i="16"/>
  <c r="E786" i="16"/>
  <c r="F786" i="16"/>
  <c r="A128" i="16"/>
  <c r="B128" i="16"/>
  <c r="D128" i="16"/>
  <c r="E128" i="16"/>
  <c r="F128" i="16"/>
  <c r="A515" i="16"/>
  <c r="D515" i="16"/>
  <c r="E515" i="16"/>
  <c r="F515" i="16"/>
  <c r="A643" i="16"/>
  <c r="B643" i="16"/>
  <c r="D643" i="16"/>
  <c r="E643" i="16"/>
  <c r="F643" i="16"/>
  <c r="A731" i="16"/>
  <c r="B731" i="16"/>
  <c r="D731" i="16"/>
  <c r="E731" i="16"/>
  <c r="F731" i="16"/>
  <c r="A559" i="16"/>
  <c r="D559" i="16"/>
  <c r="E559" i="16"/>
  <c r="F559" i="16"/>
  <c r="A631" i="16"/>
  <c r="B631" i="16"/>
  <c r="D631" i="16"/>
  <c r="E631" i="16"/>
  <c r="F631" i="16"/>
  <c r="A102" i="16"/>
  <c r="B102" i="16"/>
  <c r="D102" i="16"/>
  <c r="E102" i="16"/>
  <c r="F102" i="16"/>
  <c r="A649" i="16"/>
  <c r="B649" i="16"/>
  <c r="C649" i="16"/>
  <c r="D649" i="16"/>
  <c r="E649" i="16"/>
  <c r="F649" i="16"/>
  <c r="A493" i="16"/>
  <c r="B493" i="16"/>
  <c r="D493" i="16"/>
  <c r="E493" i="16"/>
  <c r="F493" i="16"/>
  <c r="A557" i="16"/>
  <c r="B557" i="16"/>
  <c r="D557" i="16"/>
  <c r="E557" i="16"/>
  <c r="F557" i="16"/>
  <c r="A1163" i="16"/>
  <c r="B1163" i="16"/>
  <c r="D1163" i="16"/>
  <c r="E1163" i="16"/>
  <c r="F1163" i="16"/>
  <c r="A800" i="16"/>
  <c r="D800" i="16"/>
  <c r="E800" i="16"/>
  <c r="F800" i="16"/>
  <c r="A637" i="16"/>
  <c r="B637" i="16"/>
  <c r="D637" i="16"/>
  <c r="E637" i="16"/>
  <c r="F637" i="16"/>
  <c r="A1174" i="16"/>
  <c r="B1174" i="16"/>
  <c r="D1174" i="16"/>
  <c r="E1174" i="16"/>
  <c r="F1174" i="16"/>
  <c r="A428" i="16"/>
  <c r="B428" i="16"/>
  <c r="D428" i="16"/>
  <c r="E428" i="16"/>
  <c r="F428" i="16"/>
  <c r="A1179" i="16"/>
  <c r="B1179" i="16"/>
  <c r="D1179" i="16"/>
  <c r="E1179" i="16"/>
  <c r="F1179" i="16"/>
  <c r="A535" i="16"/>
  <c r="B535" i="16"/>
  <c r="D535" i="16"/>
  <c r="E535" i="16"/>
  <c r="F535" i="16"/>
  <c r="A303" i="16"/>
  <c r="B303" i="16"/>
  <c r="D303" i="16"/>
  <c r="E303" i="16"/>
  <c r="F303" i="16"/>
  <c r="A149" i="16"/>
  <c r="B149" i="16"/>
  <c r="D149" i="16"/>
  <c r="E149" i="16"/>
  <c r="F149" i="16"/>
  <c r="A519" i="16"/>
  <c r="B519" i="16"/>
  <c r="D519" i="16"/>
  <c r="E519" i="16"/>
  <c r="F519" i="16"/>
  <c r="A153" i="16"/>
  <c r="B153" i="16"/>
  <c r="D153" i="16"/>
  <c r="E153" i="16"/>
  <c r="F153" i="16"/>
  <c r="A274" i="16"/>
  <c r="D274" i="16"/>
  <c r="E274" i="16"/>
  <c r="F274" i="16"/>
  <c r="A287" i="16"/>
  <c r="B287" i="16"/>
  <c r="D287" i="16"/>
  <c r="E287" i="16"/>
  <c r="F287" i="16"/>
  <c r="A288" i="16"/>
  <c r="B288" i="16"/>
  <c r="D288" i="16"/>
  <c r="E288" i="16"/>
  <c r="F288" i="16"/>
  <c r="A737" i="16"/>
  <c r="D737" i="16"/>
  <c r="E737" i="16"/>
  <c r="F737" i="16"/>
  <c r="A429" i="16"/>
  <c r="B429" i="16"/>
  <c r="D429" i="16"/>
  <c r="E429" i="16"/>
  <c r="F429" i="16"/>
  <c r="A777" i="16"/>
  <c r="B777" i="16"/>
  <c r="D777" i="16"/>
  <c r="E777" i="16"/>
  <c r="F777" i="16"/>
  <c r="A289" i="16"/>
  <c r="B289" i="16"/>
  <c r="C289" i="16"/>
  <c r="D289" i="16"/>
  <c r="E289" i="16"/>
  <c r="F289" i="16"/>
  <c r="A796" i="16"/>
  <c r="D796" i="16"/>
  <c r="E796" i="16"/>
  <c r="F796" i="16"/>
  <c r="A157" i="16"/>
  <c r="D157" i="16"/>
  <c r="E157" i="16"/>
  <c r="F157" i="16"/>
  <c r="A339" i="16"/>
  <c r="C339" i="16"/>
  <c r="D339" i="16"/>
  <c r="E339" i="16"/>
  <c r="F339" i="16"/>
  <c r="A302" i="16"/>
  <c r="B302" i="16"/>
  <c r="C302" i="16"/>
  <c r="D302" i="16"/>
  <c r="E302" i="16"/>
  <c r="F302" i="16"/>
  <c r="A341" i="16"/>
  <c r="B341" i="16"/>
  <c r="D341" i="16"/>
  <c r="E341" i="16"/>
  <c r="F341" i="16"/>
  <c r="A571" i="16"/>
  <c r="D571" i="16"/>
  <c r="E571" i="16"/>
  <c r="F571" i="16"/>
  <c r="A160" i="16"/>
  <c r="B160" i="16"/>
  <c r="C160" i="16"/>
  <c r="D160" i="16"/>
  <c r="E160" i="16"/>
  <c r="F160" i="16"/>
  <c r="A754" i="16"/>
  <c r="D754" i="16"/>
  <c r="E754" i="16"/>
  <c r="F754" i="16"/>
  <c r="A778" i="16"/>
  <c r="D778" i="16"/>
  <c r="E778" i="16"/>
  <c r="F778" i="16"/>
  <c r="A752" i="16"/>
  <c r="B752" i="16"/>
  <c r="D752" i="16"/>
  <c r="E752" i="16"/>
  <c r="F752" i="16"/>
  <c r="A785" i="16"/>
  <c r="B785" i="16"/>
  <c r="D785" i="16"/>
  <c r="E785" i="16"/>
  <c r="F785" i="16"/>
  <c r="A759" i="16"/>
  <c r="B759" i="16"/>
  <c r="D759" i="16"/>
  <c r="E759" i="16"/>
  <c r="F759" i="16"/>
  <c r="A363" i="16"/>
  <c r="D363" i="16"/>
  <c r="E363" i="16"/>
  <c r="F363" i="16"/>
  <c r="A359" i="16"/>
  <c r="B359" i="16"/>
  <c r="D359" i="16"/>
  <c r="E359" i="16"/>
  <c r="F359" i="16"/>
  <c r="A405" i="16"/>
  <c r="D405" i="16"/>
  <c r="E405" i="16"/>
  <c r="F405" i="16"/>
  <c r="A402" i="16"/>
  <c r="B402" i="16"/>
  <c r="D402" i="16"/>
  <c r="E402" i="16"/>
  <c r="F402" i="16"/>
  <c r="A362" i="16"/>
  <c r="D362" i="16"/>
  <c r="E362" i="16"/>
  <c r="F362" i="16"/>
  <c r="A1643" i="16"/>
  <c r="B1643" i="16"/>
  <c r="D1643" i="16"/>
  <c r="E1643" i="16"/>
  <c r="F1643" i="16"/>
  <c r="A108" i="16"/>
  <c r="B108" i="16"/>
  <c r="D108" i="16"/>
  <c r="E108" i="16"/>
  <c r="F108" i="16"/>
  <c r="A369" i="16"/>
  <c r="B369" i="16"/>
  <c r="D369" i="16"/>
  <c r="E369" i="16"/>
  <c r="F369" i="16"/>
  <c r="A1459" i="16"/>
  <c r="B1459" i="16"/>
  <c r="D1459" i="16"/>
  <c r="E1459" i="16"/>
  <c r="F1459" i="16"/>
  <c r="A1642" i="16"/>
  <c r="B1642" i="16"/>
  <c r="C1642" i="16"/>
  <c r="D1642" i="16"/>
  <c r="E1642" i="16"/>
  <c r="F1642" i="16"/>
  <c r="A329" i="16"/>
  <c r="B329" i="16"/>
  <c r="D329" i="16"/>
  <c r="E329" i="16"/>
  <c r="F329" i="16"/>
  <c r="A54" i="16"/>
  <c r="B54" i="16"/>
  <c r="D54" i="16"/>
  <c r="E54" i="16"/>
  <c r="F54" i="16"/>
  <c r="A1285" i="16"/>
  <c r="B1285" i="16"/>
  <c r="D1285" i="16"/>
  <c r="E1285" i="16"/>
  <c r="A932" i="16"/>
  <c r="B932" i="16"/>
  <c r="C932" i="16"/>
  <c r="D932" i="16"/>
  <c r="E932" i="16"/>
  <c r="F932" i="16"/>
  <c r="A1475" i="16"/>
  <c r="B1475" i="16"/>
  <c r="D1475" i="16"/>
  <c r="E1475" i="16"/>
  <c r="F1475" i="16"/>
  <c r="A989" i="16"/>
  <c r="B989" i="16"/>
  <c r="D989" i="16"/>
  <c r="E989" i="16"/>
  <c r="F989" i="16"/>
  <c r="A992" i="16"/>
  <c r="B992" i="16"/>
  <c r="D992" i="16"/>
  <c r="E992" i="16"/>
  <c r="F992" i="16"/>
  <c r="A998" i="16"/>
  <c r="D998" i="16"/>
  <c r="E998" i="16"/>
  <c r="F998" i="16"/>
  <c r="A993" i="16"/>
  <c r="B993" i="16"/>
  <c r="D993" i="16"/>
  <c r="E993" i="16"/>
  <c r="F993" i="16"/>
  <c r="A984" i="16"/>
  <c r="B984" i="16"/>
  <c r="D984" i="16"/>
  <c r="E984" i="16"/>
  <c r="F984" i="16"/>
  <c r="A982" i="16"/>
  <c r="B982" i="16"/>
  <c r="D982" i="16"/>
  <c r="E982" i="16"/>
  <c r="F982" i="16"/>
  <c r="A996" i="16"/>
  <c r="B996" i="16"/>
  <c r="D996" i="16"/>
  <c r="E996" i="16"/>
  <c r="F996" i="16"/>
  <c r="A995" i="16"/>
  <c r="B995" i="16"/>
  <c r="D995" i="16"/>
  <c r="E995" i="16"/>
  <c r="F995" i="16"/>
  <c r="A991" i="16"/>
  <c r="B991" i="16"/>
  <c r="D991" i="16"/>
  <c r="E991" i="16"/>
  <c r="F991" i="16"/>
  <c r="A977" i="16"/>
  <c r="D977" i="16"/>
  <c r="E977" i="16"/>
  <c r="F977" i="16"/>
  <c r="A994" i="16"/>
  <c r="B994" i="16"/>
  <c r="D994" i="16"/>
  <c r="E994" i="16"/>
  <c r="F994" i="16"/>
  <c r="A997" i="16"/>
  <c r="B997" i="16"/>
  <c r="D997" i="16"/>
  <c r="E997" i="16"/>
  <c r="F997" i="16"/>
  <c r="A983" i="16"/>
  <c r="C983" i="16"/>
  <c r="D983" i="16"/>
  <c r="E983" i="16"/>
  <c r="F983" i="16"/>
  <c r="A986" i="16"/>
  <c r="D986" i="16"/>
  <c r="E986" i="16"/>
  <c r="F986" i="16"/>
  <c r="A1000" i="16"/>
  <c r="B1000" i="16"/>
  <c r="D1000" i="16"/>
  <c r="E1000" i="16"/>
  <c r="F1000" i="16"/>
  <c r="A1004" i="16"/>
  <c r="B1004" i="16"/>
  <c r="D1004" i="16"/>
  <c r="E1004" i="16"/>
  <c r="F1004" i="16"/>
  <c r="A999" i="16"/>
  <c r="B999" i="16"/>
  <c r="D999" i="16"/>
  <c r="E999" i="16"/>
  <c r="F999" i="16"/>
  <c r="A1005" i="16"/>
  <c r="B1005" i="16"/>
  <c r="D1005" i="16"/>
  <c r="E1005" i="16"/>
  <c r="F1005" i="16"/>
  <c r="A1001" i="16"/>
  <c r="B1001" i="16"/>
  <c r="D1001" i="16"/>
  <c r="E1001" i="16"/>
  <c r="F1001" i="16"/>
  <c r="A1002" i="16"/>
  <c r="B1002" i="16"/>
  <c r="D1002" i="16"/>
  <c r="E1002" i="16"/>
  <c r="F1002" i="16"/>
  <c r="A1006" i="16"/>
  <c r="B1006" i="16"/>
  <c r="D1006" i="16"/>
  <c r="E1006" i="16"/>
  <c r="F1006" i="16"/>
  <c r="A1007" i="16"/>
  <c r="B1007" i="16"/>
  <c r="D1007" i="16"/>
  <c r="E1007" i="16"/>
  <c r="F1007" i="16"/>
  <c r="A1008" i="16"/>
  <c r="B1008" i="16"/>
  <c r="D1008" i="16"/>
  <c r="E1008" i="16"/>
  <c r="F1008" i="16"/>
  <c r="A1003" i="16"/>
  <c r="B1003" i="16"/>
  <c r="D1003" i="16"/>
  <c r="E1003" i="16"/>
  <c r="F1003" i="16"/>
  <c r="A1058" i="16"/>
  <c r="B1058" i="16"/>
  <c r="D1058" i="16"/>
  <c r="E1058" i="16"/>
  <c r="F1058" i="16"/>
  <c r="A12" i="16"/>
  <c r="B12" i="16"/>
  <c r="D12" i="16"/>
  <c r="E12" i="16"/>
  <c r="F12" i="16"/>
  <c r="A201" i="16"/>
  <c r="D201" i="16"/>
  <c r="E201" i="16"/>
  <c r="F201" i="16"/>
  <c r="A210" i="16"/>
  <c r="D210" i="16"/>
  <c r="E210" i="16"/>
  <c r="F210" i="16"/>
  <c r="A1311" i="16"/>
  <c r="B1311" i="16"/>
  <c r="C1311" i="16"/>
  <c r="D1311" i="16"/>
  <c r="E1311" i="16"/>
  <c r="F1311" i="16"/>
</calcChain>
</file>

<file path=xl/sharedStrings.xml><?xml version="1.0" encoding="utf-8"?>
<sst xmlns="http://schemas.openxmlformats.org/spreadsheetml/2006/main" count="7541" uniqueCount="5533">
  <si>
    <t>Ταξιθετικός αρ. τεκμηρίου</t>
  </si>
  <si>
    <t>Δημόσια σημείωση (public note) τεκμηρίου</t>
  </si>
  <si>
    <t>Έκδοση</t>
  </si>
  <si>
    <t>Στοιχεία έκδοσης / εκδοτικού οίκου</t>
  </si>
  <si>
    <t>Τίτλος</t>
  </si>
  <si>
    <t>Συγγραφέας</t>
  </si>
  <si>
    <t>Αίθουσα Αστικού και Αστικού Δικονομικού Δικαίου</t>
  </si>
  <si>
    <t>Αίθουσα Διεθνούς Δικαίου και Εμπορικού Δικαίου</t>
  </si>
  <si>
    <t>Αίθουσα Ποινικού Δικαίου και Εργατικού Δικαίου</t>
  </si>
  <si>
    <t>Αίθουσα Δημοσίου Δικαίου</t>
  </si>
  <si>
    <t>Αθήνα : Νομική Βιβλιοθήκη, 2023.</t>
  </si>
  <si>
    <t>Aίθουσα Ιστορίας, Θεωρίας και Φιλοσοφίας του Δικαίου</t>
  </si>
  <si>
    <t>Αίθουσα Ιστορίας, Θεωρίας και Φιλοσοφίας του Δικαίου</t>
  </si>
  <si>
    <t>Αίθουσα τιμητικών τόμων 1ος όροφος</t>
  </si>
  <si>
    <t>3η έκδ.</t>
  </si>
  <si>
    <t>Leiden Boston : Martinus Nijhoff, 2008.</t>
  </si>
  <si>
    <t>341.221.2 LanE d 1979 1</t>
  </si>
  <si>
    <t>Paris : Cujas, c1979-.</t>
  </si>
  <si>
    <t>Droit de la mer / E. Langavant.</t>
  </si>
  <si>
    <t>Langavant, E.</t>
  </si>
  <si>
    <t>327(495:496.5) ΒλαΜ σ 2021</t>
  </si>
  <si>
    <t>2η έκδ.</t>
  </si>
  <si>
    <t>Αθήνα : Ελληνικό Ινστιτούτο Στρατηγικών Μελετών, 2021.</t>
  </si>
  <si>
    <t>Οι σχέσεις Ελλάδος - Αλβανίας : προβλήματα &amp; προοπτικές / Βλάχου Μ. ... [κ.ά.]</t>
  </si>
  <si>
    <t>341.1/.8 AboA p 2002</t>
  </si>
  <si>
    <t>Cairo : Dar Al Nahda Al Arabia, 2002.</t>
  </si>
  <si>
    <t>Public international law / Ahmed Abou-El-Wafa.</t>
  </si>
  <si>
    <t>Abou-El-Wafa, Ahmed.</t>
  </si>
  <si>
    <t>347.12 BarC g 2023</t>
  </si>
  <si>
    <t>München : Beck, 2023.</t>
  </si>
  <si>
    <t>Gemeineuropäisches Privatrecht der natürlichen Person / von Christin V, Bar.</t>
  </si>
  <si>
    <t>Bar, Christian von, 1952-</t>
  </si>
  <si>
    <t>351.852‪(44)‬ BorC r 2021</t>
  </si>
  <si>
    <t>Paris : Éditions Mare &amp; Martin, 2021.</t>
  </si>
  <si>
    <t>Les restitutions des collections muséales : aspects politiques et juridiques / sous la direction de Clémentine Bories... [et. al.]</t>
  </si>
  <si>
    <t>343.123.5(4-672EU) ΔιοΑ ε 2023</t>
  </si>
  <si>
    <t>Η Ευρωπαϊκή Εισαγγελία : δομή και αρμοδιότητα : ενωσιακή και εθνική έννομη τάξη υπό τον νομικό πλουραλισμό / Αθανασία Διονυσοπούλου.</t>
  </si>
  <si>
    <t>Διονυσοπούλου, Αθανασία, 1970-</t>
  </si>
  <si>
    <t>323.26(495) ΒερΓ ο 2003</t>
  </si>
  <si>
    <t>Αθήνα : Εκδόσεις Καστανιώτη, 2003.</t>
  </si>
  <si>
    <t>Οταν θέλαμε να αλλάξουμε την Ελλάδα : το αντιδικτατορικό κίνημα: η ΕΚΙΝ και οι καταλήψεις της Νομικής / Γιώργος Α. Βερνίκος.</t>
  </si>
  <si>
    <t>Βερνίκος, Γιώργος Α.</t>
  </si>
  <si>
    <t>341.9‪(44)‬ BurD d 2021</t>
  </si>
  <si>
    <t>5e éd. mise à jour</t>
  </si>
  <si>
    <t>Paris : Presses Universitaires de France, 2021.</t>
  </si>
  <si>
    <t>Droit international privé / Dominique Bureau, Horatia Muir Watt.</t>
  </si>
  <si>
    <t>Bureau, Dominique.</t>
  </si>
  <si>
    <t>39‪(44)‬‪(092)‬ KecF p 2023</t>
  </si>
  <si>
    <t>Paris : PUF, 2023.</t>
  </si>
  <si>
    <t>Préparer l'imprévisible : Lévy-Bruhl et les sciences de la vigilance / Frédéric Keck.</t>
  </si>
  <si>
    <t>Keck, Frédéric.</t>
  </si>
  <si>
    <t>341.96:347.961(063) OND2021 2022</t>
  </si>
  <si>
    <t>Paris : Éditions Dalloz, 2022.</t>
  </si>
  <si>
    <t>L'office du notaire en droit international prive / sous la direction d'Estelle Gallant avec les contributions de Zoe Ancel-Lioger ... [et al]</t>
  </si>
  <si>
    <t>341.96:347.6 PerH d 2022</t>
  </si>
  <si>
    <t>3rd ed.</t>
  </si>
  <si>
    <t>Paris : Litec LexisNexis, 2022.</t>
  </si>
  <si>
    <t>Droit international privé patrimonial de la famille / Hélène Péroz, Éric Fongaro préface de Hélène Gaudemet-Tallon.</t>
  </si>
  <si>
    <t>Péroz, Hélène.</t>
  </si>
  <si>
    <t>341.96:347.44 FerF i 2018</t>
  </si>
  <si>
    <t>3. Aufl.</t>
  </si>
  <si>
    <t>Munchen : C.H. Beck, 2018.</t>
  </si>
  <si>
    <t>Internationales Vertragsrecht : Rom I-VO, CISG, CMR, FactÜ : Kommentar / von Franco Ferrari ... [et al.]</t>
  </si>
  <si>
    <t>340.12 SmiJ w 1983</t>
  </si>
  <si>
    <t>London Toronto Sydney : Butterworths, 1983.</t>
  </si>
  <si>
    <t>The western idea of law / J. C. Smith and David N. Weisstub.</t>
  </si>
  <si>
    <t>Smith, J. C. (Joseph Carman), 1930-</t>
  </si>
  <si>
    <t>34(082.2) McWE m 2009</t>
  </si>
  <si>
    <t>Leiden Boston : Martinus Nijhoff Publishers, 2009.</t>
  </si>
  <si>
    <t>Multiculturalism and international law : essays in honour of Edward McWhinney / edited by Sienho Yee, Jacques-Yvan Morin.</t>
  </si>
  <si>
    <t>341(092) LauE l 2010</t>
  </si>
  <si>
    <t>Cambridge New York : Cambridge University Press, 2010.</t>
  </si>
  <si>
    <t>The life of Sir Hersch Lauterpacht, QC, FBA, LLD / by Elihu Lauterpacht.</t>
  </si>
  <si>
    <t>Lauterpacht, Elihu.</t>
  </si>
  <si>
    <t>341(091) JohD h 2008</t>
  </si>
  <si>
    <t>The historical foundations of world order : the tower and the arena / by Douglas M. Johnston.</t>
  </si>
  <si>
    <t>Johnston, Douglas M.</t>
  </si>
  <si>
    <t>316.77*(39)(063) KBE.Σ1990 ε 1993</t>
  </si>
  <si>
    <t>Αθήνα : Εθνικό Ιδρυμα Ερευνών. Κέντρο Βυζαντινών Ερευνών, 1993.</t>
  </si>
  <si>
    <t>Η επικοινωνία στο Βυζάντιο : πρακτικά του Βʹ διεθνούς συμποσίου (Αθήνα, 4-6 Οκτωβρίου 1990) / επιμέλεια Ν. Γ. Μοσχονάς.</t>
  </si>
  <si>
    <t>Εθνικό Ίδρυμα Ερευνών. Κέντρο Βυζαντινών Ερευνών. Διεθνές Συμπόσιο (2o : Αθήνα : 1990)</t>
  </si>
  <si>
    <t>347.1(37) DelG s 2015</t>
  </si>
  <si>
    <t>Budapest : Medium, 2015.</t>
  </si>
  <si>
    <t>Salus rei publicae als Entscheidungsgrundlage des römischen Privatrechts / Gergely Deli.</t>
  </si>
  <si>
    <t>Deli, Gergely.</t>
  </si>
  <si>
    <t>728(495.11) ΡοδΓ ν 2001</t>
  </si>
  <si>
    <t>Αθήνα : Ακαδημία Αθηνών, 2001.</t>
  </si>
  <si>
    <t>Νέον οσπίτιον εκ θεμελίων- : συμβάσεις για την εκτέλεση οικοδομικών εργασιών στην Ύδρα (1802-1833) / Γιώργος Ε. Ροδολάκης.</t>
  </si>
  <si>
    <t>Ροδολάκης, Γιώργος Εμμ.</t>
  </si>
  <si>
    <t>736.2(38) CliK e 2008 2</t>
  </si>
  <si>
    <t>Athens : The Archaeological Society at Athens, 2005-</t>
  </si>
  <si>
    <t>Eleusis, the inscriptions on stone : documents of the sanctuary of the two goddesses and public documents of the deme / Kevin Clinton.</t>
  </si>
  <si>
    <t>Clinton, Kevin.</t>
  </si>
  <si>
    <t>341.234 ΣαμΑ μ 2023</t>
  </si>
  <si>
    <t>Μειονότητες και θρησκευτικές και γλωσσικές ομάδες : δίκαιο και πολιτική / επιμέλεια Αναστασία Σαμαρά-Κρίσπη, Άγγελος Μ. Συρίγος, Αντώνης Κλάψης.</t>
  </si>
  <si>
    <t>34:077 ElHY d 2022</t>
  </si>
  <si>
    <t>Paris : LGDJ, 2022.</t>
  </si>
  <si>
    <t>Le droit international privé à l'épreuve de l'internet / Yves El Hage préface de Tristan Azzi.</t>
  </si>
  <si>
    <t>El Hage, Yves.</t>
  </si>
  <si>
    <t>341.91 LegR d 2020</t>
  </si>
  <si>
    <t>Paris : Dalloz, 2020.</t>
  </si>
  <si>
    <t>Droits fondamentaux et droit international privé : réflexion en matière personnelle et familiale / Rebecca Legendre préface de Léna Gannagé.</t>
  </si>
  <si>
    <t>Legendre, Rebecca.</t>
  </si>
  <si>
    <t>392(091) ArcC o 2022</t>
  </si>
  <si>
    <t>Paris : Mare &amp; Martin, 2022.</t>
  </si>
  <si>
    <t>Les ordalies : rituels et conduites / sous la direction de Christophe Archan, Gérard Courtois, Gilduin Davy, Marc Valleur et Raymond Verdier.</t>
  </si>
  <si>
    <t>341.645.5(4-672EU)(094.9) ΣαρΙ ε 2022</t>
  </si>
  <si>
    <t>Αθήνα Θεσσαλονίκη : Εκδόσεις Σάκκουλα, 2022.</t>
  </si>
  <si>
    <t>Η ένωση του δικαίου : η νομολογία του Δικαστηρίου της Ευρωπαϊκής Ένωσης (εξελικτική και συνθετική μελέτη) / Ιωάννης Σαρμάς πρόλογος Βασίλειος Σκουρής.</t>
  </si>
  <si>
    <t>Σαρμάς, Ιωάννης Δ.</t>
  </si>
  <si>
    <t>398.47(091) DeME m/m 2022</t>
  </si>
  <si>
    <t>Paris : Bartillat, 2022.</t>
  </si>
  <si>
    <t>Le monde magique : prolégomènes à l'étude d'une formation historique / Ernesto De Martino édition préfacée, établie et traduite de l'italien par Giordana Charuty.</t>
  </si>
  <si>
    <t>De Martino, Ernesto, 1908-1965.</t>
  </si>
  <si>
    <t>34(092)(063) HK2013 2014</t>
  </si>
  <si>
    <t>Wien : MΑΝΖ Verlag, 2014.</t>
  </si>
  <si>
    <t>Hans Kelsen : Die Aktualität eines großen Rechtswissenschafters und Soziologen des 20. Jahrhunderts / Herausgegeben von Nikitas Aliprantis, Thomas Olechowski.</t>
  </si>
  <si>
    <t>351.85(495)(093.2) ΠρωΕ ι 1967</t>
  </si>
  <si>
    <t>Εν Αθήναις : Αρχαιολογική Εταιρεία Αθηνών, 1967.</t>
  </si>
  <si>
    <t>Ιστορικά έγγραφα περί αρχαιοτήτων και λοιπών μνημείων της ιστορίας κατά τους χρόνους της Επαναστάσεως και του Καποδίστρια / εκδιδόμενα υπό Ε. Γ. Πρωτοψάλτη.</t>
  </si>
  <si>
    <t>Πρωτοψάλτης, Εμμανουήλ Γ., 1909-</t>
  </si>
  <si>
    <t>34(082.2) ΜουΣ y 2023</t>
  </si>
  <si>
    <t>Αίθουσα τιμητικών τόμων</t>
  </si>
  <si>
    <t>Αθήνα : Βιβλιόραμα, 2023.</t>
  </si>
  <si>
    <t>Youkali : ένα liber amicorum για τον Σταύρο Μουδόπουλο / Φίλιππος Δωρής, Προκόπης Παπαστράτης (επιμέλεια).</t>
  </si>
  <si>
    <t>006.033‪(063)‬ ETR2020 2023</t>
  </si>
  <si>
    <t>Cambridge, United Kingdom New York, NY : Cambridge University Press, 2023.</t>
  </si>
  <si>
    <t>The evolution of transnational rule-makers through crisis / edited by Panagiotis Delimatsis, Stephanie Bijlmakers and M. Konrad Borowicz.</t>
  </si>
  <si>
    <t>80(495)(092)(063) ΙΘΖ2006 2009</t>
  </si>
  <si>
    <t>Αθήνα : Δαίδαλος, 2009.</t>
  </si>
  <si>
    <t>Ιωάννης και Θεοδόσιος Ζυγομαλάς = Ioannes et Theodosios Zygomalas : Πατριαρχείο-Θεσμοί-Χειρόγραφα / επιμέλεια: Σταύρος Περεντίδης, Γεώργιος Στείρης.</t>
  </si>
  <si>
    <t>34(082.2) AllE s 1989 1</t>
  </si>
  <si>
    <t>Milano : Dott. A. Giuffrè Editore, 1989.</t>
  </si>
  <si>
    <t>Studi in onore di Enrico Allorio.</t>
  </si>
  <si>
    <t>34(082.2) AllE s 1989 2</t>
  </si>
  <si>
    <t>316.74:001 McJ l 2021</t>
  </si>
  <si>
    <t>Lanham : Rowman &amp; Littlefield, 2021.</t>
  </si>
  <si>
    <t>The limits of scientific reason : Habermas, Foucault, and science as a social institution / John McIntyre.</t>
  </si>
  <si>
    <t>McIntyre, John, 1952-</t>
  </si>
  <si>
    <t>351.824.11 ΦορΘ δ 2023</t>
  </si>
  <si>
    <t>Δίκαιο της ενέργειας / Θεόδωρος Π. Φορτσάκης, Αικατερίνη Ν. Ηλιάδου.</t>
  </si>
  <si>
    <t>Φορτσάκης, Θεόδωρος Π.</t>
  </si>
  <si>
    <t>930.85(3)(038) BodL d 2019</t>
  </si>
  <si>
    <t>Rennes : Presses Universitaires de Rennes, 2019.</t>
  </si>
  <si>
    <t>Dictionnaire du corps dans l' Antiquité / sous la direction de Lydie Bodiou et Véronique Mehl préface de Bernard Andrieu.</t>
  </si>
  <si>
    <t>316.334.4‪(82)‬ SchE à 2013</t>
  </si>
  <si>
    <t>Issy-les-Moulineaux : LGDJ, 2013.</t>
  </si>
  <si>
    <t>À qui appartient le droit? : ethnographier une économie de pauvreté / Emilia Schijman Fondation Maison des sciences de l'homme [préface de Jacques Commaille]</t>
  </si>
  <si>
    <t>Schijman, Emilia.</t>
  </si>
  <si>
    <t>34(082.2) ΣιοΓ χ 2023</t>
  </si>
  <si>
    <t>Αθήνα : Εκδόσεις Εθνικού και Καποδιστριακού Πανεπιστημίου Αθηνών, 2023.</t>
  </si>
  <si>
    <t>50 χρόνια δίκαιο περιβάλλοντος : από τη Διακήρυξη της Στοκχόλμης στη Νομική της Αθήνας - Συμβάλλοντας στην εξέλιξη του δικαίου περιβάλλοντος : αφιέρωμα στην καθηγήτρια Γλυκερία Σιούτη από τους φοιτητές της / επιμέλεια Γιώργος Δελλής</t>
  </si>
  <si>
    <t>32(100) 20 BauZ c 2017</t>
  </si>
  <si>
    <t>[London] : Social Europe edition, [2017]</t>
  </si>
  <si>
    <t>A chronicle of crisis : 2011-2016 / Zygmunt Bauman.</t>
  </si>
  <si>
    <t>Bauman, Zygmunt.</t>
  </si>
  <si>
    <t>347.2(37) BenN ü 2018</t>
  </si>
  <si>
    <t>11. Aufl. durchgesehene und verbesserte</t>
  </si>
  <si>
    <t>Wien : MANZ'sche Verlags, 2018.</t>
  </si>
  <si>
    <t>Übungsbuch Römisches Sachenrecht : / von Nikolaus Benke, Franz - Stefan Meissel.</t>
  </si>
  <si>
    <t>Benke, Nikolaus.</t>
  </si>
  <si>
    <t>321.01 FouM s 2004</t>
  </si>
  <si>
    <t>Paris : Gallimard, 2004</t>
  </si>
  <si>
    <t>Sécurité, territoire, population : cours au College de France, 1977-1978 / Michel Foucault ; édition établie sous la direction de François Ewald et Alessandro Fontana, par Michel Senellart.</t>
  </si>
  <si>
    <t>Foucault, Michel, 1926-1984.</t>
  </si>
  <si>
    <t>316.334.3 ComJ m 2020</t>
  </si>
  <si>
    <t>[2nd éd.]</t>
  </si>
  <si>
    <t>Paris : LGDG, c2020.</t>
  </si>
  <si>
    <t>Les métamorphoses de la régulation politique / sous la direction de Jacques Commaille et Bruno Jobert préface de Jean-Pierre Gaudin.</t>
  </si>
  <si>
    <t>351.95 ΚουΗ σ 2020</t>
  </si>
  <si>
    <t>Αθήνα : Νομική Βιβλιοθήκη, 2020.</t>
  </si>
  <si>
    <t>Οι συνέπειες της δικαστικής απόφασης ως θεμέλιο των νομικών κρίσεων / Ηλίας Κουβαράς πρόλογος Σπύρος Βλαχόπουλος.</t>
  </si>
  <si>
    <t>Κουβαράς, Ηλίας Ι.</t>
  </si>
  <si>
    <t>316.334.2 BesC d 2022</t>
  </si>
  <si>
    <t>[nouvelle éd.]</t>
  </si>
  <si>
    <t>Paris : LGDG, c2022.</t>
  </si>
  <si>
    <t>Droit et régulation des activités économiques / sous la direction de Christian Bessy, Thierry Delpeuch et Jérôme Pélisse préface de Michel Coutu.</t>
  </si>
  <si>
    <t>34-055.2‪(44)‬ HenS l 2014</t>
  </si>
  <si>
    <t>Paris : CNRS Éditions, 2014.</t>
  </si>
  <si>
    <t>La loi et le genre : études critiques de droit français / sous la direction de Stéphanie Hennette-Vauchez, Marc Pichard et Diane Roman.</t>
  </si>
  <si>
    <t>340.12 OstF à 2016</t>
  </si>
  <si>
    <t>Bruxelles : Bruylant, 2016.</t>
  </si>
  <si>
    <t>À quoi sert le droit? : usages, fonctions, finalités / François Ost.</t>
  </si>
  <si>
    <t>Ost, François, 1952-</t>
  </si>
  <si>
    <t>7.041:32(3)(063) CSD2018 2022</t>
  </si>
  <si>
    <t>Rennes : Presses universitaires de Rennes, 2022.</t>
  </si>
  <si>
    <t>Le corps des souverains dans les mondes hellénistique et romain / sous la direction de Anne Gangloff et Gilles Gorre.</t>
  </si>
  <si>
    <t>94(495) 18 ΜΦΕ 1994</t>
  </si>
  <si>
    <t>Αθήνα : Ιδρυμα Ελληνικού Πολιτισμού, 1994.</t>
  </si>
  <si>
    <t>Μουσείο της Φιλικής Εταιρείας : Οδησσός: ιστορικά-κατάλογος / Γριγκόρι Λ. Αρς, Ι. Κ. Μαζαράκης-Αινιάν Αικ. Κουμαριανού.</t>
  </si>
  <si>
    <t>342(495)(091)(063) ΕΚΠΑ2021 γ 2023</t>
  </si>
  <si>
    <t>Η γένεση του ελληνικού συνταγματισμού, η ελληνική συνταγματική ιστορία κατά τα επαναστατικά και τα μετεπαναστατικά χρόνια : πρακτικά Συνεδρίου του ΕΚΠΑ : Πρωτοβουλία 1821-2021 - Εθνική Τράπεζα : 19-20 Μαρτίου 2021 / επιμέλεια Σπύρος Βλαχόπουλος, Χριστίνα Χρήστου, Μανόλης Κούμας.</t>
  </si>
  <si>
    <t>Εθνικό και Καποδιστριακό Πανεπιστήμιο Αθηνών. Συνέδριο( 2021: Αθήνα)</t>
  </si>
  <si>
    <t>1(091) ΔημΜ σ 2017</t>
  </si>
  <si>
    <t>Αθήναι : χ.ό., 2017.</t>
  </si>
  <si>
    <t>Στοιχείωση ευρωπαϊκής φιλοσοφίας : Από τους προσωκρατικούς ως τον Wittgenstein και τον Heidegger / Μιχ. Φ. Δημητρακόπουλος.</t>
  </si>
  <si>
    <t>Δημητρακόπουλος, Μιχαήλ Φ.</t>
  </si>
  <si>
    <t>347.962(092) WeaJ w 1967</t>
  </si>
  <si>
    <t>Boston Toronto : Little Brown, 1967.</t>
  </si>
  <si>
    <t>Warren : the man, the court, the era / John D. Weaver.</t>
  </si>
  <si>
    <t>Weaver, John D. (John Downing), 1912-2002.</t>
  </si>
  <si>
    <t>347.1(430) NeuJ a 2023</t>
  </si>
  <si>
    <t>13.,vollständig neu bearb. Aufl.</t>
  </si>
  <si>
    <t>München : C.H.Beck, 2023.</t>
  </si>
  <si>
    <t>Allgemeiner Teil des Bürgerlichen Rechts / von Jörg Neuner.</t>
  </si>
  <si>
    <t>Neuner, Jörg.</t>
  </si>
  <si>
    <t>347‪(44)‬ TerF d 2022</t>
  </si>
  <si>
    <t>13e ed.</t>
  </si>
  <si>
    <t>Paris : Dalloz, 2022.</t>
  </si>
  <si>
    <t>Droit civil : les obligations / par Francois Terré ... [et al]</t>
  </si>
  <si>
    <t>Terré, François.</t>
  </si>
  <si>
    <t>347.44(37) BenN r/ü 2021</t>
  </si>
  <si>
    <t>Wien : MANZ'sche Verlags, 2021.</t>
  </si>
  <si>
    <t>Roman law of obligations : origins and basic concepts of Civil Law II / Nikolaus Benke, Franz - Stefan Meissel translated by Caterina Maria Grasl.</t>
  </si>
  <si>
    <t>347(430) BGB StaH AGB 305-310 2022</t>
  </si>
  <si>
    <t>Neubearbeitung 2022 / von Dagmar Coester-Waltjen... [et al.] Redaktor Markus Stoffels</t>
  </si>
  <si>
    <t>Berlin : Ottoschmidt - de Gruyter, 2022.</t>
  </si>
  <si>
    <t>J. von Staudingers Kommentar zum Bürgerlichen Gesetzbuch mit Einführungsgesetz und Nebengesetzen.</t>
  </si>
  <si>
    <t>Staudinger, Hermann, 1881-1965.</t>
  </si>
  <si>
    <t>347(430) BGB StaH 2. 249-254 2021</t>
  </si>
  <si>
    <t>Neubearbeitung 2021 / von Klemens Hõpfner Redaktor Carsten Herresthal.</t>
  </si>
  <si>
    <t>Berlin : Ottoschmidt - de Gruyter, 2021.</t>
  </si>
  <si>
    <t>347(430) BamG b 2023 1 1-480</t>
  </si>
  <si>
    <t>5. Aufl.</t>
  </si>
  <si>
    <t>München : C.H.Beck, 2022.</t>
  </si>
  <si>
    <t>Bürgerliches Gesetzbuch : Kommentar / Herausg. Wolfgang Hau, Roman Poseck Bergr. und bis zur 4. Aufl. mitherausg. Heinz Georg Bamberger, Herbert Roth.</t>
  </si>
  <si>
    <t>347.65 LeiD e 2022</t>
  </si>
  <si>
    <t>23. neub. Aufl.</t>
  </si>
  <si>
    <t>Tübingen : J. Mohr, 2022.</t>
  </si>
  <si>
    <t>Erbrecht : ein Lehrbuch mit Fällen und Kontrollfragen / von Dieter Leipold.</t>
  </si>
  <si>
    <t>Leipold, Dieter.</t>
  </si>
  <si>
    <t>347‪(430)‬ GruC b 2023</t>
  </si>
  <si>
    <t>82., Aufl.</t>
  </si>
  <si>
    <t>München : C.H. Beck, 2023.</t>
  </si>
  <si>
    <t>Bürgerliches Gesetzbuch : mit Nebengesetzen : insbesondere mit Einführungsgesetz (Auszug) einschliesslich Rom I-, Rom II- und Rom III-Verordnungen sowie EU-Güterrechtsverordnungen, HaagerUnterhaltsprotokoll und EU-Erbrechtsverordnung, Allgemeines Gleichbehandlungsgesetz (Auszug), Wohn- und Betreuungsvertragsgesetz,Unterlassungsklagengesetz (GrünHome), Produkthaftungsgesetz, Erbbaurechtsgesetz,Wohnungseigentumsgesetz, Versorgungsausgleichsgesetz, Lebenspartnerschaftsgesetz (GrünHome), Gewaltschutzgesetz / Grüneberg bearbeitet von Jürgen Ellenberger ... [et al]</t>
  </si>
  <si>
    <t>Grüneberg, Christian.</t>
  </si>
  <si>
    <t>349.9:343.352 ΚαλΚ ο 2022</t>
  </si>
  <si>
    <t>Αθήνα : Π. Ν. Σάκκουλας , 2022.</t>
  </si>
  <si>
    <t>Οργανωμένο έγκλημα και διαφθορά : ένα παιχνίδι ισορροπίας / Κωνσταντίνος Ι. Καλλίρης πρόλογος Νέστωρ Κουράκης.</t>
  </si>
  <si>
    <t>Καλλίρης, Κωνσταντίνος Ι.</t>
  </si>
  <si>
    <t>347.151 EdeB n 2009</t>
  </si>
  <si>
    <t>[Paris] : Hermann Éditeurs, 2009.</t>
  </si>
  <si>
    <t>Ni chose, ni personne : [le corps humain en question] / Bernard Edelman.</t>
  </si>
  <si>
    <t>Edelman, Bernard.</t>
  </si>
  <si>
    <t>94(495.623) ΠαπΧ χ 2004</t>
  </si>
  <si>
    <t>Θεσσαλονίκη : University Studio Press, 2004.</t>
  </si>
  <si>
    <t>Το χρονικό της Ορμύλιας / Χαράλαμπός Κ. Παπαστάθης.</t>
  </si>
  <si>
    <t>Παπαστάθης, Χαράλαμπος Κ., 1940-2012</t>
  </si>
  <si>
    <t>351.95 BroC c 2023</t>
  </si>
  <si>
    <t>11e éd., 2023-2024.</t>
  </si>
  <si>
    <t>Paris : LGDJ, c2023.</t>
  </si>
  <si>
    <t>Contentieux administratif / Camille Broyelle.</t>
  </si>
  <si>
    <t>Broyelle, Camille.</t>
  </si>
  <si>
    <t>351.712.5 ChaC g 2022</t>
  </si>
  <si>
    <t>4e éd., 2022</t>
  </si>
  <si>
    <t>Les grandes décisions du droit administratif des biens / Caroline Charmand - Heim ... [et al.]</t>
  </si>
  <si>
    <t>Charmand - Heim, Caroline.</t>
  </si>
  <si>
    <t>343.1(495) ΚΩΔ ΣεβΧ κ 2023 1 1-88</t>
  </si>
  <si>
    <t>Αθήνα Θεσσαλονίκη : Εκδ. Σάκκουλα, 2023.</t>
  </si>
  <si>
    <t>Κώδικας ποινικής δικονομίας (Ν. 4620/2019) : (ερμηνεία κατʹ άρθρο) / Χαράλαμπος Θ. Σεβαστίδης.</t>
  </si>
  <si>
    <t>Σεβαστίδης, Χαράλαμπος Θ.</t>
  </si>
  <si>
    <t>343.152 ΠεπΓ π 2023</t>
  </si>
  <si>
    <t>Αθήνα : Π.Ν. Σάκκουλας, 2023.</t>
  </si>
  <si>
    <t>Η ποινική εκτέλεση στον νέο κώδικα ποινικής δικονομίας : [ερμηνεία κατ' άρθρον (άρ. 545-567 ΚΠΔ), με αναφορά και στα συναφή νομοθετήματα] / Γρηγόριος Ζ. Πεπόνης.</t>
  </si>
  <si>
    <t>Πεπόνης, Γρηγόριος Ζ.</t>
  </si>
  <si>
    <t>349.23 ΒλαΣ ι 2019</t>
  </si>
  <si>
    <t>Αθήνα Κομοτηνή : Αντ. Ν. Σάκκουλα, 2019.</t>
  </si>
  <si>
    <t>Ισότητα και ίση μεταχείριση στις εργασιακές σχέσεις / Στυλιανός Βλαστός.</t>
  </si>
  <si>
    <t>Βλαστός, Στυλιανός Γ.</t>
  </si>
  <si>
    <t>347.518 CalG c 1970</t>
  </si>
  <si>
    <t>New Haven London : Yale University Press, 1970.</t>
  </si>
  <si>
    <t>The costs of accidents : a legal and economic analysis / Guido Calabresi.</t>
  </si>
  <si>
    <t>Calabresi, Guido, 1932-</t>
  </si>
  <si>
    <t>341.221.2 RotD i 2023</t>
  </si>
  <si>
    <t>Oxford : Hart, 2023.</t>
  </si>
  <si>
    <t>The International law of the sea / Donald R. Rothwell and Tim Stephens.</t>
  </si>
  <si>
    <t>Rothwell, Donald, 1959-</t>
  </si>
  <si>
    <t>347.965.42 ΜπωΑ δ 2023</t>
  </si>
  <si>
    <t>Διαμεσολάβηση : θεωρία &amp; πράξη / επιστημονική επιμέλεια Άγγελος Π. Μπώλος [συνεργάτες του έργου Αγαλίδου Παρασκευή ... κ. ά.].</t>
  </si>
  <si>
    <t>347.2(37) BenN r/ü 2019</t>
  </si>
  <si>
    <t>Wien : MANZ'sche Verlags, 2019.</t>
  </si>
  <si>
    <t>Roman law of property : origins and basic concepts of Civil Law I / Nikolaus Benke, Franz - Stefan Meissel translated by Caterina Maria Grasl.</t>
  </si>
  <si>
    <t>343(430) ΚΩΔ FisT s 2023</t>
  </si>
  <si>
    <t>70., Aufl., 2023</t>
  </si>
  <si>
    <t>München : C. H. Beck, 2023.</t>
  </si>
  <si>
    <t>Strafgesetzbuch mit Nebengesetzen / erl. von Thomas Fischer.</t>
  </si>
  <si>
    <t>Fundamentals of collection development and management. Ελληνικά;"Ανάπτυξη και διαχείριση συλλογών : βασικές αρχές / Peggy Johnson επιστημονική επιμέλεια Εμμανουήλ Γαρουφάλλου μετάφραση Μαρία Τζιβανάκη."</t>
  </si>
  <si>
    <t>Johnson, Peggy, 1948-</t>
  </si>
  <si>
    <t>[Θεσσαλονίκη] : Εκδόσεις Δίσιγμα, 2022.</t>
  </si>
  <si>
    <t>1η ελληνική έκδ.</t>
  </si>
  <si>
    <t>025.2 JohP α 2022</t>
  </si>
  <si>
    <t>Πληροφοριακή παιδεία : η σχέση των φοιτητών με την πληροφορία / Χριστίνα Κανάκη.</t>
  </si>
  <si>
    <t>Κανάκη, Χριστίνα.</t>
  </si>
  <si>
    <t>Αθήνα : Κλειδάριθμος, 2015.</t>
  </si>
  <si>
    <t>028.7 ΚανΧ π 2015</t>
  </si>
  <si>
    <t>Επίσημοι λόγοι : εκφωνηθέντες κατά το έτος 1974-1975 / Εθνικόν και Καποδιστριακόν Πανεπιστήμιον Αθηνών. Tόμος 19.</t>
  </si>
  <si>
    <t>Εθνικό και Καποδιστριακό Πανεπιστήμιο Αθηνών.</t>
  </si>
  <si>
    <t>Εν Αθήναις : Εκδόσεις Πανεπιστημίου Αθηνών, 1977.</t>
  </si>
  <si>
    <t>030(042.5) ΕΚΠΑ ε 1977 19</t>
  </si>
  <si>
    <t>Η επιστήμη ως επάγγελμα. Κριτική της θεωρίας του Stammler. Η γέννηση του σύγχρονου καπιταλισμού / Max Weber εισαγωγή, μετάφραση, σχόλια Μιχ. Γ. Κυπραίος.</t>
  </si>
  <si>
    <t>Weber, Max, 1864-1920.</t>
  </si>
  <si>
    <t>Αθήνα: Παπαζήση, [19--]</t>
  </si>
  <si>
    <t>1(430) WebM ε 19--</t>
  </si>
  <si>
    <t>Η ιδέα της φύσης : απόψεις για το περιβάλλον από την αρχαιότητα μέχρι τις μέρες μας / Ιωσήφ Μποτετζάγιας [πρόλογος: Ευθύμης Παπαδημητρίου].</t>
  </si>
  <si>
    <t>Μποτετζάγιας, Ιωσήφ.</t>
  </si>
  <si>
    <t>Αθήνα : Κριτική, c2010.</t>
  </si>
  <si>
    <t>113 ΜποΙ ι 2010</t>
  </si>
  <si>
    <t>Το πρόβλημα των νοητικών αναπαραστάσεων στη γνωσιακή επιστήμη : προς μία μη-αναπαραστασιακή περιγραφή των νοητικών φαινομένων / Κώστας Παγωνδιώτης.</t>
  </si>
  <si>
    <t>Παγωνδιώτης, Κώστας</t>
  </si>
  <si>
    <t>Αθήνα, 2001.</t>
  </si>
  <si>
    <t>165 ΠαγΚ π 2001</t>
  </si>
  <si>
    <t>Η Πατριαρχική και συνοδική πράξις του 1928 παρακωλυόμενη τοις όροις : το επί τη βάσει του Πατριαρχικού και συνοδικού αρχείου ιστορικό του αγώνος του Οικουμενικού Πατριαρχείου για την διατήρησι των δικαίων του επί των Μητροπόλεων του των Νέων Χωρών / Μητροπολίτου Σεβαστείας Δημητρίου Κ. Κομματά.</t>
  </si>
  <si>
    <t>Κομματάς, Δημήτριος Κ., Μητροπολίτης Σεβαστείας, 1952-</t>
  </si>
  <si>
    <t>Θεσσαλονίκη : Φωτομέθεξις, 2006.</t>
  </si>
  <si>
    <t>271.222(495) ΚομΔ π 2006</t>
  </si>
  <si>
    <t>Αίθουσα Ιστορίας, Θεωρίας και Φιλοσοφίας του δικαίου</t>
  </si>
  <si>
    <t>Η αναδιάρθρωσις των κοινωνιών καθίσταται άμεσα επιβεβλημένη / Κωνσταντίνος Σκουλάκης.</t>
  </si>
  <si>
    <t>Σκουλάκης, Κωνσταντίνος Κων.</t>
  </si>
  <si>
    <t>Χανιά : [χ. ό.], 1986-1992.</t>
  </si>
  <si>
    <t>271.2-4 ΣκοΚ α 1986 2</t>
  </si>
  <si>
    <t>271.2-4 ΣκοΚ α 1992 3</t>
  </si>
  <si>
    <t>Εκλογή, χειροτονία και ενθρόνισις του Τιμόθεου Τριβιζά / Ιερά Μητρόπολις Κέρκυρας και Παξών.</t>
  </si>
  <si>
    <t>Κέρκυρα, 1985.</t>
  </si>
  <si>
    <t>271.2-726.2 ΙΜΚΠ ε 1985</t>
  </si>
  <si>
    <t>Το κύρος και η ισχύς των Ιερών Κανόνων / Παναγιώτου Ι. Μπούμη.</t>
  </si>
  <si>
    <t>Μπούμης, Παναγιώτης Ι.</t>
  </si>
  <si>
    <t>Αθήνα, 1989.</t>
  </si>
  <si>
    <t>4η έκδ.</t>
  </si>
  <si>
    <t>271.2-74 ΜποΠ κ 1989</t>
  </si>
  <si>
    <t>Ενάντια στα φαινόμενα : για μια επιστημολογική προσέγγιση της διδακτικής των κοινωνικών επιστημών / Γεράσιμος Κουζέλης.</t>
  </si>
  <si>
    <t>Κουζέλης, Γεράσιμος Θ., 1953-</t>
  </si>
  <si>
    <t>Αθήνα : Νήσος, 2005.</t>
  </si>
  <si>
    <t>3:37 ΚουΓ ε 2005</t>
  </si>
  <si>
    <t>Ανάπτυξη υποδομών για την παραγωγή και τη διαχείριση δεδομένων στις κοινωνικές επιστήμες / [συγγραφή και επιμ.] Γιάννης Καλλάς ... [κ. ά.]</t>
  </si>
  <si>
    <t>Κάλλας, Γιάννης.</t>
  </si>
  <si>
    <t>[χ.τ.] : Social Data Network, 2022.</t>
  </si>
  <si>
    <t>303 ΚαλΓ α 2022</t>
  </si>
  <si>
    <t>Managing migration : the Greek, EU and international contexts edited Demetrios G. Papademetriou and Jennifer Cavounidis.</t>
  </si>
  <si>
    <t>Ινστιτούτο Μεταναστευτικής Πολιτικής.</t>
  </si>
  <si>
    <t>Athens : Hellenic Migration Policy Institute (IMEPO), 2006.</t>
  </si>
  <si>
    <t>314.15 ΙΜΠ m 2006</t>
  </si>
  <si>
    <t>Samothrace sur Neckar : des migrants grecs dans l'agglomération de Stuttgart. Ελληνικά;"Η Σαμοθράκη στις όχθες του Νέκαρ : Έλληνες μετανάστες στη Στουτγάρδη / του Emile Kolodny [μετάφραση: Χαρά Ντάλη</t>
  </si>
  <si>
    <t>Αλέξης Χατζηδάκης]."</t>
  </si>
  <si>
    <t>Αθήνα : ΕΚΚΕ Ευρωπαϊκό Πολιτιστικό Κέντρο Δελφών, 1985.</t>
  </si>
  <si>
    <t>314.15‪(=1:495)‬‪(430)‬ KolE/ΝταΧ s/σ 1985</t>
  </si>
  <si>
    <t>Κοινωνιολογία και ιστορία.</t>
  </si>
  <si>
    <t>Λαμπίρη-Δημάκη, Ιωάννα, 1935-</t>
  </si>
  <si>
    <t>Αθήνα : Σάκκουλας, 1977.</t>
  </si>
  <si>
    <t>316 ΛαμΙ κ 1977</t>
  </si>
  <si>
    <t>Soziale Aufstiegsbahnen in Griechenland : am Beispiel einer empirischen Felduntersuchung der sozialen Herkunft Athener Rechtsanwälte / Elias A. Philippides.</t>
  </si>
  <si>
    <t>Φιλιππίδης, Ηλίας Α.</t>
  </si>
  <si>
    <t>Bonn, 1976.</t>
  </si>
  <si>
    <t>316.334.24(495) ΦιλΗ s 1976</t>
  </si>
  <si>
    <t>Οι πολιτικοί θεσμοί / Παναγιώτη Καλογεράτου 1 . Κοινωνιολογία των πολιτικών θεσμών.</t>
  </si>
  <si>
    <t>Καλογεράτος, Παναγιώτης, 1940-</t>
  </si>
  <si>
    <t>Αθήνα : Αντ. Ν. Σάκκουλας, 1985.</t>
  </si>
  <si>
    <t>316.334.3 ΚαλΠ π 1985</t>
  </si>
  <si>
    <t>Fremdwahrnehmung und Mitsein : zur Grundlegung der Sozialphilosophie im Denken Max Schelers und Martin Heideggers / von Mark Michalski.</t>
  </si>
  <si>
    <t>Michalski, Mark.</t>
  </si>
  <si>
    <t>Bonn : Bouvier, 1997.</t>
  </si>
  <si>
    <t>316.473 MicM f 1997</t>
  </si>
  <si>
    <t>Cyberpsychology as everyday digital experience across the lifespan. Ελληνικά;"Η κυβερνοψυχολογία ως καθημερινή ψηφιακή εμπειρία / Dave Harley</t>
  </si>
  <si>
    <t>Julie Morgan</t>
  </si>
  <si>
    <t>Αθήνα : Παπαζήσης, 2020.</t>
  </si>
  <si>
    <t>316.6 HarD κ 2020</t>
  </si>
  <si>
    <t>Το πολιτικό σύστημα των Ηνωμένων Πολιτειών πρότυπο για το οριστικό πολίτευμα της Ελλάδος : γνώμες και συστάσεις του Αδαμαντίου Κοραή / Γ. Δ. Δασκαλάκη.</t>
  </si>
  <si>
    <t>Δασκαλάκης, Γεώργιος Δ.</t>
  </si>
  <si>
    <t>Αθήναι, 1983.</t>
  </si>
  <si>
    <t>32(73) 1783/1809 ΔασΓ π 1983</t>
  </si>
  <si>
    <t>Βιβλιοθήκη Διεθνούς Δικαίου και Εμπορικού Δικαίου</t>
  </si>
  <si>
    <t>Κράτος, δικαίον, επανάστασις, πραξικόπημα = Staat, Recht, Revolution, Staatsstreich / Δημητρίου Ι. Κοσμόπουλου.</t>
  </si>
  <si>
    <t>Κοσμόπουλος, Δημήτρης Ι.</t>
  </si>
  <si>
    <t>Αθήναι : [χ. ό.], 1975.</t>
  </si>
  <si>
    <t>321.01 ΚοσΔ κ 1975</t>
  </si>
  <si>
    <t>Γενική πολιτειολογία / Αθανασίου Γ. Ράικου.</t>
  </si>
  <si>
    <t>Ράικος, Αθανάσιος Γ.</t>
  </si>
  <si>
    <t>Αθήνα : Αντ. Ν. Σάκκουλας, 2000.</t>
  </si>
  <si>
    <t>321.01 ΡαιΑ γ 2000</t>
  </si>
  <si>
    <t>Η των πλειόνων ψήφος κρατείτω : η τύχη της αρχής της πλειοψηφίας από τη μετακλασική περίοδο ως τους νεότερους χρόνους : πρακτικά ημερίδας στη μνήμη Κ. Γ. Πιτσάκη / [επιστημονική επίμέλεια Δημήτρης Γ. Αποστολόπουλος - Ευάγγελος Χρυσός.</t>
  </si>
  <si>
    <t>Αθήνα : Ίδρυμα της Βουλής των Ελλήνων, c2017.</t>
  </si>
  <si>
    <t>321.7(091)(063) ΑποΔ τ 2017</t>
  </si>
  <si>
    <t>Η προστασία του πολιτεύματος κατά το σύνταγμα / Κώστα Ζηλεμένου.</t>
  </si>
  <si>
    <t>Ζηλεμένος, Κώστας, 1927-</t>
  </si>
  <si>
    <t>Αθήνα : [χ. ό.], 1976.</t>
  </si>
  <si>
    <t>321.7(495) ΖηλΚ π 1976</t>
  </si>
  <si>
    <t>Activities Programme : 1987 / European Institute of Public Administration.</t>
  </si>
  <si>
    <t>European Institute of Public Administration.</t>
  </si>
  <si>
    <t>Maastricht : IEAP, 1986.</t>
  </si>
  <si>
    <t>327(4-672EC) EIPA a 1986</t>
  </si>
  <si>
    <t>Εξωτερική πολιτική και διεθνές δίκαιο στο εικοσιένα = Politique étrangère et droit international pendant la révolution Grecque / Κρατερού Μ. Ιωάννου.</t>
  </si>
  <si>
    <t>Ιωάννου, Κρατερός Μ.</t>
  </si>
  <si>
    <t>Κομοτηνή : Εκδόσεις Αντ. Ν. Σάκκουλα, 1979.</t>
  </si>
  <si>
    <t>327(495) 1821/1862 ΙωαΚ ε 1979</t>
  </si>
  <si>
    <t>Η ανάλυση των διεθνών διενέξεων : θεωρία και πράξη. Στρατηγική των παιχνιδιών / Πάρις Βαρβαρούσης.</t>
  </si>
  <si>
    <t>Βαρβαρούσης, Πάρις.</t>
  </si>
  <si>
    <t>Αθήνα Κομοτηνή : Αντ.Ν. Σάκκουλας, 1982.</t>
  </si>
  <si>
    <t>327.5 ΒαρΠ α 1982</t>
  </si>
  <si>
    <t>Demokratie ohne Alternative / Lothar Bossle.</t>
  </si>
  <si>
    <t>Bossle, Lothar.</t>
  </si>
  <si>
    <t>Stuttgart : Seewald, [c1972]</t>
  </si>
  <si>
    <t>328 BosL d 1972</t>
  </si>
  <si>
    <t>Political ethics and the voter / edited by Thomas A. Rousse.</t>
  </si>
  <si>
    <t>New York : Wilson, 1952.</t>
  </si>
  <si>
    <t>328.185 RouT p 1952</t>
  </si>
  <si>
    <t>Τα κόμματα μπορστά στη νέα εποχή / Ευάγγελος Βενιζέλος ... [κ.ά.].</t>
  </si>
  <si>
    <t>Ινστιτούτο Ερευνών και Πολιτικής Στρατηγικής Συνέδριο (1995 Αθήνα)</t>
  </si>
  <si>
    <t>Αθήνα : ΙΝ.ΕΡ.ΠΟ.ΣΤ Γνώση, 1996.</t>
  </si>
  <si>
    <t>329(063) ΙΕΠΣ1995 κ 1996</t>
  </si>
  <si>
    <t>Δημοσιονομική διερεύνησις του βυζαντινού κράτους : συμβολή εις την ελληνικήν δημοσίαν οικονομίαν / Σάββα Παρ. Σπέντζα.</t>
  </si>
  <si>
    <t>Σπέντζας, Σάββας Παρ.</t>
  </si>
  <si>
    <t>Αθήνα, 1969.</t>
  </si>
  <si>
    <t>33*(39) ΣπεΣ δ 1969 1</t>
  </si>
  <si>
    <t>Η αυτοδιαχείριση στη Γιουγκοσλαβία / Jovan Djordjević μετάφραση από τα γαλλικά Ζ. Αγραφιώτη.</t>
  </si>
  <si>
    <t>Djordjević, Jovan.</t>
  </si>
  <si>
    <t>Αθήνα, 1978.</t>
  </si>
  <si>
    <t>331.107 DjoJ α 1978</t>
  </si>
  <si>
    <t>Αίθουσα Ποινικού Δικαίου</t>
  </si>
  <si>
    <t>Πληθωρισμός και νομισματικός στόχος : μια ομιλία / Ξενοφ. Ε. Ζολώτα.</t>
  </si>
  <si>
    <t>Ζολώτας, Ξενοφών Ε., 1904-2004.</t>
  </si>
  <si>
    <t>Αθήνα : Τράπεζα της Ελλάδος, 1978.</t>
  </si>
  <si>
    <t>338.2(495) ΖολΞ π 1978</t>
  </si>
  <si>
    <t>Monetary management / by E.A. Goldenweiser.</t>
  </si>
  <si>
    <t>New York, [etc.] : McGraw-Hill Book Company, 1949.</t>
  </si>
  <si>
    <t>338.2(73) GolE m 1949</t>
  </si>
  <si>
    <t>Η κρατική συμβολή στον τουρισμό : εναλλακτικές μορφές τουρισμού, ιστορική εξέλιξη - θεσμικό πλαίσιο / Βενετσανοπούλου Γ. Μάρω.</t>
  </si>
  <si>
    <t>Βενετσανοπούλου, Μαρία Γ.</t>
  </si>
  <si>
    <t>Αθήνα : Φαίδιμος, 2019.</t>
  </si>
  <si>
    <t>338.48(495) ΒενΜ κ 2019</t>
  </si>
  <si>
    <t>Hans Kelsen : η διαχρονικότητα του πνεύματος στο νομικό και κοινωνιολογικό του έργο : οι εργασίες του συνεδρίου / Διεύθυνση - επιμέλεια Νικήτας Αλιπράντης.</t>
  </si>
  <si>
    <t>Αθήνα : Παπαζήσης, 2013.</t>
  </si>
  <si>
    <t>34(092)(063) ΑλιΝ h 2013</t>
  </si>
  <si>
    <t>Introduction to English law/ by Philip S. James.</t>
  </si>
  <si>
    <t>JAMES, Philip S.</t>
  </si>
  <si>
    <t>London : Butterworth, 1979.</t>
  </si>
  <si>
    <t>10th ed.</t>
  </si>
  <si>
    <t>34(410) JamP i 1979</t>
  </si>
  <si>
    <t>Fast alles, was Recht ist : Jura für Nichtjuristen / Uwe Wesel.</t>
  </si>
  <si>
    <t>Wesel, Uwe.</t>
  </si>
  <si>
    <t>Frankfurt am Main : Eichborn, 1991.</t>
  </si>
  <si>
    <t>34‪(430)‬ WesU f 1991</t>
  </si>
  <si>
    <t>The General principles of EC law / Takis Tridimas.</t>
  </si>
  <si>
    <t>Τριδήμας, Παναγιώτης.</t>
  </si>
  <si>
    <t>Oxford : Oxford University Press, 1999.</t>
  </si>
  <si>
    <t>34(4-672EU) ΤριΠ g 1999</t>
  </si>
  <si>
    <t>Πρόχειρον νόμων ή εξάβιβλος / Κωνσταντίνου Αρμενόπουλου επιμέλεια Κωνσταντίνος Γ. Πιτσάκης.</t>
  </si>
  <si>
    <t>Αρμενόπουλος, Κωνσταντίνος, π. 1320-1383.</t>
  </si>
  <si>
    <t>Αθήνα : Δωδώνη, 1971.</t>
  </si>
  <si>
    <t>34*(39)(093.3) ΑρμΚ π 1971</t>
  </si>
  <si>
    <t>Διαθέσιμο κατόπιν αιτήματος</t>
  </si>
  <si>
    <t>Kriterien für ein gutes Urteil / von Anusheh Rafi.</t>
  </si>
  <si>
    <t>Rafi, Anusheh, 1973-</t>
  </si>
  <si>
    <t>Berlin : Duncker &amp; Humblot, c2004.</t>
  </si>
  <si>
    <t>34.038 RafA k 2004</t>
  </si>
  <si>
    <t>E-Commercer in Bankbereich / Michael Schleicher .</t>
  </si>
  <si>
    <t>Schleicher, Michael.</t>
  </si>
  <si>
    <t>Berlin : De Gruyter Recht, c2007.</t>
  </si>
  <si>
    <t>34:004.738.5:339‪(430)‬ SchM e 2007</t>
  </si>
  <si>
    <t>Γραφτά πάνω στο δίκαιο : (δικαιικός στρουκτουραλισμός) / Στέλιος Ν. Κούσουλας.</t>
  </si>
  <si>
    <t>Κουσούλης, Στέλιος Ν.</t>
  </si>
  <si>
    <t>340.1 ΚουΣ γ 1978</t>
  </si>
  <si>
    <t>Europäische Methodenlehre : Grundfragen der Methoden des europäischen Privatrechts : [Vorträge der Tagung Europäische Methodenlehre am 3. und 4. Junι 2005 an der Europa-Universität Viadrina, Frankfurt (Oder)] / Karl Riesenhuber (Hrsg.)</t>
  </si>
  <si>
    <t>Europäische Methodenlehre (3-4 Ιουνίου 2005: Φρανκφούρτη)</t>
  </si>
  <si>
    <t>Berlin : de Gruyter Recht, 2006.</t>
  </si>
  <si>
    <t>340.115(063) EM2005 e 2006</t>
  </si>
  <si>
    <t>Law, politics, and morality : European perspectives.</t>
  </si>
  <si>
    <t>Berlin : Duncker &amp; Humblot, 2003-</t>
  </si>
  <si>
    <t>340.12 BelJ l 2006 2</t>
  </si>
  <si>
    <t>Introduzione allo studio del diritto / Alfonso Catania.</t>
  </si>
  <si>
    <t>Catania, Alfonso.</t>
  </si>
  <si>
    <t>Roma : Gentile, 1989.</t>
  </si>
  <si>
    <t>340.12 CatA i 1989</t>
  </si>
  <si>
    <t>Τοπική - νέα ρητορική και επιστήμη του δικìου / Γεωργίου Γ. Μητσοπούλου.</t>
  </si>
  <si>
    <t>Μητσόπουλος, Γεώργιος Γ. , 1912-</t>
  </si>
  <si>
    <t>Αθήνα Κομοτηνή : Αντ. Ν. Σάκκουλας, 2008.</t>
  </si>
  <si>
    <t>340.12 ΜητΓ τ 2008</t>
  </si>
  <si>
    <t>Objectivity in legal interpretation / Nicolas E. Stavropoulos</t>
  </si>
  <si>
    <t>Stavropoulos, Nicolas E.</t>
  </si>
  <si>
    <t>Oxford 1992.</t>
  </si>
  <si>
    <t>340.132.6 StaN o 1992</t>
  </si>
  <si>
    <t>How to do things with rules : a primer of interpretation / William Twining, David Miers.</t>
  </si>
  <si>
    <t>Twining, William.</t>
  </si>
  <si>
    <t>London : Butterworths, 1991.</t>
  </si>
  <si>
    <t>340.132.6 TwiW h 1991</t>
  </si>
  <si>
    <t>Zur Legitimität des Verfassungsrichterrechts = Νομιμοποίηση της δικαιοπλαστικής λειτουργίας του συνταγματικού δικαστή / Thomas Würtenberger μετάφραση Έλενα Δημητροπούλου, Πάρις Ζορμπάς, Σπύρος Καλούδης.</t>
  </si>
  <si>
    <t>Würtenberger, Thomas, 1907-</t>
  </si>
  <si>
    <t>Αθήνα Κομοτηνή : Αντ. Ν. Σάκκουλας, 1998.</t>
  </si>
  <si>
    <t>340.142 WurT z 1998</t>
  </si>
  <si>
    <t>Εισαγωγή στο δίκαιο, την πρακτική και την ιστορία των διεθνών οργανισμών / Κωνσταντίνος Δ. Μαγκλιβέρας.</t>
  </si>
  <si>
    <t>Μαγκλιβέρας, Κωνσταντίνος Δ., 1963-</t>
  </si>
  <si>
    <t>Αθήνα : Νομική Βιβλιοθήκη, 2022.</t>
  </si>
  <si>
    <t>341.1 ΜαγΚ ε 2022</t>
  </si>
  <si>
    <t>Democracy's international law. γαλλικά;"Le droit international de la démocratie / Jackson H. Ralston traduit de l'anglais par Henri Marquis préface de M. Édouard Lambert"</t>
  </si>
  <si>
    <t>Ralston, Jackson H.</t>
  </si>
  <si>
    <t>Paris : Marcel Giard, 1923.</t>
  </si>
  <si>
    <t>341.1/.8 RalJ d 1923</t>
  </si>
  <si>
    <t>Η πορεία προς την πολιτική ένωση / εισαγωγή Α. Α. Φατούρος , επιμέλεια Ν. Βασιλάκη-Μπουγιούκα, Ν. Πετράς.</t>
  </si>
  <si>
    <t>Θεσσαλονίκη : Κέντρο Διεθνούς και Ευρωπαϊκού Οικονομικού Δικαίου, 1990.</t>
  </si>
  <si>
    <t>341.174(4-672EC) ΦατΑ π 1990</t>
  </si>
  <si>
    <t>The integration of Europe and Greece : (the congress of Thessaloniki)</t>
  </si>
  <si>
    <t>The Integration of Europe and Greece (1965: Θεσσαλονίκη)</t>
  </si>
  <si>
    <t>Θεσσαλονίκη, 1965</t>
  </si>
  <si>
    <t>341.174(4-672EC)(063) IEG1965 i 1965</t>
  </si>
  <si>
    <t>Η ευρωπαϊκή διακυβέρνηση στην εποχή των πολλαπλών κρίσεων/ Γιώργος Ανδρέου.</t>
  </si>
  <si>
    <t>Ανδρέου, Γιώργος.</t>
  </si>
  <si>
    <t>Αθήνα : Κριτική, 2022.</t>
  </si>
  <si>
    <t>341.174(4-672EU) ΑνδΓ ε 2022</t>
  </si>
  <si>
    <t>Joining, staying in and leaving the European Union : legal, political and economic / edited by Manolis Perakis.</t>
  </si>
  <si>
    <t>Newcaste upon Tyne : Cambridge Scholars Publishing, 2019.</t>
  </si>
  <si>
    <t>341.174(4-672EU) ΠερΜ j 2022</t>
  </si>
  <si>
    <t>Αίθουσα Διεθνούς δικαίου και Εμπορικού δικαίου</t>
  </si>
  <si>
    <t>Kopenhag kriterleri : Avrupa Konseyi ve Avrupa Birliǧi'nin ortak paydası mı? = Criteres de Copenhague : Denominateurs communs de L'union Europeenne et du conseil de L'Europe? = Criteria of Copenhagen : common denominators of the European Union and the council of Europe? / yayına hazırlayan, İbrahim Ö. Kaboğlu.</t>
  </si>
  <si>
    <t>İstanbul : İstanbul Barosu İnsan Hakları Merkezi, [200-?]</t>
  </si>
  <si>
    <t>341.174‪(4-672EU+560)‬ KabI k [200-?]</t>
  </si>
  <si>
    <t>Αίθουσα Διεθνους Δικαίου και Εμπορικού Δικαίου</t>
  </si>
  <si>
    <t>The Law of the sea : official text of the United Nations Convention on the Law of the Sea with annexes and index : final act of the Third United Nations Conference on the Law of the Sea : introductory material on the convention and the conference.</t>
  </si>
  <si>
    <t>United Nations Conference on the Law of the Sea (3rd 1973-1982: New York)</t>
  </si>
  <si>
    <t>New York : United Nations, 1983.</t>
  </si>
  <si>
    <t>341.221.2 UNCLS1973-1982 l 1983</t>
  </si>
  <si>
    <t>Καταστατικό και κείμενα για την προστασία των δικαιωμάτων του ανθρώπου / Ελληνική Ένωση για τα Δικαιώματα του Ανθρώπου και του Πολίτη. Τμήμα της Διεθνούς Ομοσπονδίας των Δικαιωμάτων του Ανθρώπου.</t>
  </si>
  <si>
    <t>Ελληνική Ένωση για τα Δικαιώματα του Ανθρώπου και του Πολίτη. Τμήμα της Διεθνούς Ομοσπονδίας των Δικαιωμάτων του Ανθρώπου.</t>
  </si>
  <si>
    <t>Αθήνα Κομοτηνή : Αντ. Ν. Σάκκουλας, 1996.</t>
  </si>
  <si>
    <t>341.231.14 ΕΕΔΑΠ κ 1996</t>
  </si>
  <si>
    <t>Δικαιώματα του ανθρώπου : παγκόσμια και περιφερειακή προστασία : θεωρία, νομολογία / Παρασκευή Νάσκου-Περράκη με τη συμβολή των Ν. Ζάικου ... [κ. ά.].</t>
  </si>
  <si>
    <t>Νάσκου-Περράκη, Παρούλα.</t>
  </si>
  <si>
    <t>Αθήνα Θεσσαλονίκη : Σάκκουλας, 2022.</t>
  </si>
  <si>
    <t>341.231.14 ΝασΠ δ 2022</t>
  </si>
  <si>
    <t>Ευρωπαϊκή σύμβαση για τα δικαιώματα του ανθρώπου / εισαγωγή Στέφανου Ματθία.</t>
  </si>
  <si>
    <t>Αθήνα : Εκδόσεις Αντ. Ν. Σάκκουλα, 1999.</t>
  </si>
  <si>
    <t>341.231.14(4) ΕΣΔ 1999</t>
  </si>
  <si>
    <t>Το ευρωπαϊκό δίκαιο των δικαιωμάτων του ανθρώπου / Πέτρος Ι. Παραράς.</t>
  </si>
  <si>
    <t>Παραράς, Πέτρος Ι.</t>
  </si>
  <si>
    <t>Αθήνα Κομοτηνή : Αντ. Ν. Σάκκουλας, 2013.</t>
  </si>
  <si>
    <t>341.231.14(4) ΠαρΠ ε 2013</t>
  </si>
  <si>
    <t>Ποινικές δικονομικές διατάξεις διεθνών κειμένων : βιβλιογραφία, νομολογία / Θεοχάρης Ι. Δαλακούρας.</t>
  </si>
  <si>
    <t>Δαλακούρας, Θεοχάρης Ι.</t>
  </si>
  <si>
    <t>Αθήνα : Νομική Βιβλιοθήκη, 2011.</t>
  </si>
  <si>
    <t>341.4(094.9) ΔαλΘ π 2011</t>
  </si>
  <si>
    <t>State of implementation of the United Nations convention against corruption : criminalization, law enforcement, and international cooperation / United Nations Office on Drugs and Crime.</t>
  </si>
  <si>
    <t>United Nations Office on Drugs and Crime.</t>
  </si>
  <si>
    <t>New York : United Nations, 2015.</t>
  </si>
  <si>
    <t>341.45 UNODC s 2015</t>
  </si>
  <si>
    <t>Rechtsangleichung : Grundlagen, Methoden und Inhalte : deutsch-japanische Perspektiven / Karl Riesenhuber, Kanako Takayama (Hrsg.)</t>
  </si>
  <si>
    <t>Globalisierung und Recht (2005: Τόκιο)</t>
  </si>
  <si>
    <t>Berlin : De Gruyter Recht, 2006.</t>
  </si>
  <si>
    <t>341.9(063) GR2005 r 2006</t>
  </si>
  <si>
    <t>Das Informationsmodell im europäischen Gesellschaftsrecht / von Uwe Grohmann.</t>
  </si>
  <si>
    <t>Grohmann, Uwe.</t>
  </si>
  <si>
    <t>Berlin : De Gruyter Recht, c2006.</t>
  </si>
  <si>
    <t>341.96:347.72(4-672EU) GroU i 2006</t>
  </si>
  <si>
    <t>Gläubigerschutzregime im europäischen Wettbewerb der Gesellschaftsrechte / Katarina Röpke.</t>
  </si>
  <si>
    <t>Röpke, Katarina.</t>
  </si>
  <si>
    <t>Berlin : De Gruyter Recht, 2007.</t>
  </si>
  <si>
    <t>341.96:347.72(4-672EU) RöpK g 2007</t>
  </si>
  <si>
    <t>Methodik der Analogiebildung im öffentlichen Recht / von Katja Hemke.</t>
  </si>
  <si>
    <t>Hemke, Katja.</t>
  </si>
  <si>
    <t>Berlin : Duncker &amp; Humblot, 2006.</t>
  </si>
  <si>
    <t>342 HemK m 2006</t>
  </si>
  <si>
    <t>Συνταγματικό δίκαιο / Κώστας Χ. Χρυσόγονος.</t>
  </si>
  <si>
    <t>Χρυσόγονος, Κώστας X.</t>
  </si>
  <si>
    <t>Αθήνα Θεσσαλονίκη : 2022.</t>
  </si>
  <si>
    <t>3η αναθ. έκδ.</t>
  </si>
  <si>
    <t>342 ΧρυΚ σ 2022</t>
  </si>
  <si>
    <t>Constitutional and administrative law / [by] S. A. de Smith.</t>
  </si>
  <si>
    <t>De Smith, S. A. (Stanley A.)</t>
  </si>
  <si>
    <t>Harmondsworth Middlesex : Penguin Education, 1973.</t>
  </si>
  <si>
    <t>2d ed.</t>
  </si>
  <si>
    <t>342(410) DeSS c 1973</t>
  </si>
  <si>
    <t>Constitutional and administrative law / [by] R. H. Jones.</t>
  </si>
  <si>
    <t>Jones, R. H., LL.B.</t>
  </si>
  <si>
    <t>London : Macdonald &amp; Evans, 1968.</t>
  </si>
  <si>
    <t>342(410) JonR c 1968</t>
  </si>
  <si>
    <t>Staatsrecht und Staatspraxis von Grossbritannien / von Karl Loewenstein.</t>
  </si>
  <si>
    <t>Loewenstein, Karl, 1891-1973.</t>
  </si>
  <si>
    <t>Berlin New York : Springer-Verlag, 1967.</t>
  </si>
  <si>
    <t>342(410) LoeK s 1967</t>
  </si>
  <si>
    <t>Öffentliches Recht : 14 Übungen aus dem Staats-, Verfassungs- und Verwaltungsrecht / von Martin Ruge.</t>
  </si>
  <si>
    <t>Ruge, Martin.</t>
  </si>
  <si>
    <t>Karlsruhe : Müller, 1974.</t>
  </si>
  <si>
    <t>342(430)(076) RugM o 1974</t>
  </si>
  <si>
    <t>Entscheidungen des Bundesverfassungsgerichts : Studienauswahl Bd.1-51 / hrsg von Jürgen Schwabe.</t>
  </si>
  <si>
    <t>Hamburg : [s.n.], 1980.</t>
  </si>
  <si>
    <t>342(430)(094.9) SchJ e 1980</t>
  </si>
  <si>
    <t>Entscheidungen des Bundesverfassungsgerichts : Studienauswahl Bd.1-89 / hrsg von Jürgen Schwabe.</t>
  </si>
  <si>
    <t>Hamburg : [s.n.], 1994.</t>
  </si>
  <si>
    <t>6. Aufl.</t>
  </si>
  <si>
    <t>342(430)(094.9) SchJ e 1994</t>
  </si>
  <si>
    <t>Die Verantwortung in der modernen Demokratie / Herbert Schambeck.</t>
  </si>
  <si>
    <t>Schambeck, Herbert, 1934-</t>
  </si>
  <si>
    <t>[s. l.] Europaverlag, [1977].</t>
  </si>
  <si>
    <t>342(436)(04) SchH v [1977]</t>
  </si>
  <si>
    <t>Αίθουσα Δημοσίου Δικαίου;"Δωρεά Κασιμάτη"</t>
  </si>
  <si>
    <t>Institutions politiques et droit constitutionnel / Marcel Prélot.</t>
  </si>
  <si>
    <t>Prélot, Marcel, 1898-1972.</t>
  </si>
  <si>
    <t>[Paris] : Dalloz, 1969.</t>
  </si>
  <si>
    <t>4ème éd.</t>
  </si>
  <si>
    <t>342(44)(091) PreM i 1969</t>
  </si>
  <si>
    <t>Η σχέση της εθνικής και της ευρωπαικής συνταγματικής ταυτότητας στην ευρωπαϊκή έννομη τάξη / Ιωάννης Γεράσιμος.</t>
  </si>
  <si>
    <t>Γεράσιμος, Ιωάννης.</t>
  </si>
  <si>
    <t>342(4-672EU) ΓερΙ σ 2022</t>
  </si>
  <si>
    <t>Botschaft über eine neue Bundesverfassung vom 20. November 1996 / Schweizerischer Bundesrat.</t>
  </si>
  <si>
    <t>Ελβετία. Bundesrat.</t>
  </si>
  <si>
    <t>[Bern] : [Eidgenössische Drucksachen- und Materialzentrale], 1996.</t>
  </si>
  <si>
    <t>342(494) Ε.B b 1996</t>
  </si>
  <si>
    <t>Οι βάσεις του πολιτεύματος και οι θεμελιώδεις αχές του συντάγματος : με βάση την ερμηνεία του άρθρου 1 του Συντάγματος / Γιώργος Κασιμάτης επιμέλεια Νίκος Παπασπύρου.</t>
  </si>
  <si>
    <t>Κασιμάτης, Γεώργιος Ι., 1932-</t>
  </si>
  <si>
    <t>342(495) ΚασΓ β 2022</t>
  </si>
  <si>
    <t>Επτάνησος Πολιτεία 1803 : υφολογικά ευρήματα και Προκείμενα αξιώματα στο προοίμιο του συντάγματος του πρώτου ελληνικού κράτους / Α-Ι. Δ. Μεταξάς.</t>
  </si>
  <si>
    <t>Μεταξάς, Αναστάσιος-Ιωάννης Δ., 1940-</t>
  </si>
  <si>
    <t>Αθήνα Κομοτηνή : Εκδόσεις Αντ. Ν. Σάκκουλα, 2003.</t>
  </si>
  <si>
    <t>342(495.4) ΜετΑ ε 2003</t>
  </si>
  <si>
    <t>Rechts- und Verwaltungsreform in der Mongolei / Heinrich Scholler.</t>
  </si>
  <si>
    <t>Scholler, Heinrich.</t>
  </si>
  <si>
    <t>München : Hanns-Seidel-Stiftung, Institut für Internationale Begegnung und Zusammenarbeit, [2001?]</t>
  </si>
  <si>
    <t>342(517.3) SchH r [2001?]</t>
  </si>
  <si>
    <t>Le constitutionnalisme et ses problèmes au Japon : une approche comparative / par Tadakazu Fukase et Yoichi Higuchi preface de Jacques Robert.</t>
  </si>
  <si>
    <t>Fukase, Tadakazu, 1927-</t>
  </si>
  <si>
    <t>Paris : Presses universitaires de France, 1984.</t>
  </si>
  <si>
    <t>342(520) FukT c 1984</t>
  </si>
  <si>
    <t>Five decades of constitutionalism in Japanese society / edited by Yoichi Higuchi.</t>
  </si>
  <si>
    <t>[Tokyo] : University of Tokyo Press, c2001.</t>
  </si>
  <si>
    <t>342‪(520)‬ HigY f 2001</t>
  </si>
  <si>
    <t>Το κυπριακό ζήτημα, η κυπριακή συνταγματική τάξη και η προοπτική ένταξης στην Ευρωπαϊκή Ένωση : πέντε μελέτες για την αντοχή των συνταγματικών υλικών στην Κύπρο / Ευάγγελος Βενιζέλος.</t>
  </si>
  <si>
    <t>Βενιζέλος, Ευάγγελος</t>
  </si>
  <si>
    <t>Αθήνα Κομοτηνή Αντ. Ν. Σάκκουλας, 2000.</t>
  </si>
  <si>
    <t>342(564.3) ΒενΕ κ 2000</t>
  </si>
  <si>
    <t>Constitutionalism in Africa : a quest for autochthonous principles / edited by Carla M. Zoethout, Marlies E. Pietermaat - Kros, Piet W. C. Akkermans.</t>
  </si>
  <si>
    <t>Rotterdam : Sanders Instituut Arnhem : Gouda Quint, 1996.</t>
  </si>
  <si>
    <t>342(6) ZoeC c 1996</t>
  </si>
  <si>
    <t>Οι ελληνικές ρίζες του συντάγματος των Ηνωμένων Πολιτειών / Ε. Παναγόπουλος.</t>
  </si>
  <si>
    <t>Παναγόπουλος, Επαμεινώνδας Π.</t>
  </si>
  <si>
    <t>Αθήνα : Εκδόσεις Παπαζήση, 1996.</t>
  </si>
  <si>
    <t>342(73)(091) ΠανΕ ε 1996</t>
  </si>
  <si>
    <t>Συνταγματική οργάνωση του κράτους : κράτος-έθνος-Σύνταγμα-κυριαρχία- παγκοσμιοποίηση / Αντώνης Μανιτάκης.</t>
  </si>
  <si>
    <t>Μανιτάκης, Αντώνης Ν., 1944-</t>
  </si>
  <si>
    <t>Αθήνα : Σάκκουλας, 2001.</t>
  </si>
  <si>
    <t>342.1 ΜανΑ σ 2001</t>
  </si>
  <si>
    <t>Watergate and the constitution / Philip B. Kurland.</t>
  </si>
  <si>
    <t>Kurland, Philip B.</t>
  </si>
  <si>
    <t>Chicago : University of Chicago Press, 1978.</t>
  </si>
  <si>
    <t>342.33 KurP w 1978</t>
  </si>
  <si>
    <t>Αίθουσασ Δημοσίου Δικαίου</t>
  </si>
  <si>
    <t>Kommentar zum Grundgesetz für die Bundesrepublik Deutschland / Bruno Schmidt-Bleibtreu, Franz Klein.</t>
  </si>
  <si>
    <t>Schmidt-Bleibtreu, Bruno.</t>
  </si>
  <si>
    <t>Neuwied ; Darmstadt : Luchterhand, 1980.</t>
  </si>
  <si>
    <t>5. Aufl. vollig neu bearbeitete und erw.</t>
  </si>
  <si>
    <t>342.4(430) SchB k 1980</t>
  </si>
  <si>
    <t>Grundgesetz für die Bundesrepublik Deutschland / Karl-Heinz Seifert, Dieter Hõmig (hrsg.) erläutert von Karl-Heinz Seifert ... [et al.]</t>
  </si>
  <si>
    <t>Baden-Baden : Nomos, 1988.</t>
  </si>
  <si>
    <t>342.4(430) SeiK g 1988</t>
  </si>
  <si>
    <t>Συνθήκη για τη θέσπιση Συντάγματος της Ευρώπης / Ευρωπαϊκή Ενωση.</t>
  </si>
  <si>
    <t>Ευρωπαϊκή Ενωση</t>
  </si>
  <si>
    <t>Λουξεμβούργο : Υπηρεσία Επισήμων Εκδόσεων των Ευρωπαϊκών Κοινοτήτων, 2005</t>
  </si>
  <si>
    <t>342.4(4-672EU)(094.2) ΣΓΘ 2005</t>
  </si>
  <si>
    <t>Constitutional laws of Finland : procedure of Parliament.</t>
  </si>
  <si>
    <t>Helsinki : Parliament of Finland : Ministry for Foreign Affairs : Ministry of Justice, 1996.</t>
  </si>
  <si>
    <t>342.4(480)(094.5) CLF 1996</t>
  </si>
  <si>
    <t>Grundlagarna. English;"Constitutional documents of Sweden : the instrument of government : the Riksdag Act : the Act of Succession : the Freedom of the Press Act / with an introdction by Erik Holmberg and Nils Stjernquist original translations by Ulf K. Nordenson</t>
  </si>
  <si>
    <t>Frank O. Finney</t>
  </si>
  <si>
    <t>Stockholm : The Swedish Riksdag, 1990.</t>
  </si>
  <si>
    <t>342.4(485)(094.5) Σ.Κ g/c 1990</t>
  </si>
  <si>
    <t>Το Σύνταγμα : Ερμηνευτικά σχόλια-νομολογία / Βελισσάριος Καρακώστας, Ελένη Γεωργοπούλου-Αθανασούλη.</t>
  </si>
  <si>
    <t>Καράκωστας, Βελισσάριος.</t>
  </si>
  <si>
    <t>Αθήνα : Νομική Βιβλιοθήκη, 1996.</t>
  </si>
  <si>
    <t>342.4(495) ΚαρΒ σ 1996</t>
  </si>
  <si>
    <t>Η νομικοπολιτική σημασία της συνταγματικής αναθεώρησης του 1986 : μια γενική κριτική αποτίμηση / Αριστόβουλος Μάνεσης.</t>
  </si>
  <si>
    <t>Μάνεσης, Αριστόβουλος Ι., 1922-2000.</t>
  </si>
  <si>
    <t>Θεσσαλονίκη : [χ.ό.], 1988.</t>
  </si>
  <si>
    <t>342.4(495)(04) ΜανΑ ν 1988</t>
  </si>
  <si>
    <t>Το Σύνταγμα : αυθεντικό και μεταγλωττισμένο κείμενο / Π. Δ. Δαγτόγλου.</t>
  </si>
  <si>
    <t>Δαγτόγλου, Πρόδρομος Δ., 1929-</t>
  </si>
  <si>
    <t>Αθήνα ; Κομοτηνή : Αντ. Ν. Σάκκουλας, 1998.</t>
  </si>
  <si>
    <t>5η ενημερ. και βελτ. κριτική έκδ.</t>
  </si>
  <si>
    <t>342.4(495)(094.5) ΔαγΠ σ 1998</t>
  </si>
  <si>
    <t>Για το νόημα του προεδρικού θεσμού : έπαινος στον Κωνσταντίνο Στεφανόπουλο / Δημήτρης Θ. Τσάτσος.</t>
  </si>
  <si>
    <t>Τσάτσος, Δημήτρης Θ., 1933-2010.</t>
  </si>
  <si>
    <t>[Αθήνα] : [Παπαζήσης], 2005.</t>
  </si>
  <si>
    <t>342.511(092) ΤσαΔ γ 2005</t>
  </si>
  <si>
    <t>Zur Regierbarkeit der parlamentarischen Demokratie : ein Cappenberger Gespräch / referate von Josef Isensee und Hans Meyer.</t>
  </si>
  <si>
    <t>Cappenberger Gespräch (15th : 1978 : Mainz, Germany)</t>
  </si>
  <si>
    <t>Köln : Grote, 1979.</t>
  </si>
  <si>
    <t>342.53(063) CG1978 z 1979</t>
  </si>
  <si>
    <t>Για ένα σύγχρονο ελληνικό κοινοβούλιο / Παναγιώτης Σαλαμαλίκης.</t>
  </si>
  <si>
    <t>Σαλαμαλίκης, Παναγιώτης.</t>
  </si>
  <si>
    <t>Πάτρα, 1996.</t>
  </si>
  <si>
    <t>342.536 ΣαλΠ γ 1996</t>
  </si>
  <si>
    <t>Αίθουσα Διεθνούς Δικαίου</t>
  </si>
  <si>
    <t>Das Bundesverfassungsgericht, 1951-1971.</t>
  </si>
  <si>
    <t>Γερμανία. Bundesverfassungsgericht</t>
  </si>
  <si>
    <t>Karlsruhe : C.F. Müller, 1971.</t>
  </si>
  <si>
    <t>2. völlig neubearb. und erw. Aufl.</t>
  </si>
  <si>
    <t>342.565.2 Γ.B b 1971</t>
  </si>
  <si>
    <t>Deux études sur la démocratie directe en Suisse / William Ossipow, Jean Papadopoulos Université de Genève. Faculté des Sciences Economiques et Sociales.</t>
  </si>
  <si>
    <t>Ossipow, William.</t>
  </si>
  <si>
    <t>Geneve : [s.n.], 1981.</t>
  </si>
  <si>
    <t>342.57 OssW d 1981</t>
  </si>
  <si>
    <t>Der Private in der Verwaltung als Fachmann und Interessenvertreter : die Rechtsproblematik / Prodromos Dagtoglou.</t>
  </si>
  <si>
    <t>Heidelberg : C. Winter, 1964.</t>
  </si>
  <si>
    <t>342.58 ΔατΠ p 1964</t>
  </si>
  <si>
    <t>Θεμελιώδη δικαιώματα : ατομικά, κοινωνικά και πολιτικά δικαιώματα / Σπύρος Βλαχόπουλος [επιμελητής] συνεργάτες Α. Αρχοντάκη ... [κ. ά.] με τη συνδρομή του Ι. Καστανά.</t>
  </si>
  <si>
    <t>Βλαχόπουλος, Σπύρος.</t>
  </si>
  <si>
    <t>342.7 ΒλαΣ θ 2022</t>
  </si>
  <si>
    <t>Συνταγματική θεωρία των θεμελιωδών δικαιωμάτων για τον μετασχηματισμό του δικαίου / Νέδα Αθ. Κανελλοπούλου-Μαλούχου.</t>
  </si>
  <si>
    <t>Κανελλοπούλου-Μαλούχου, Μαρία-Νέδα Α.</t>
  </si>
  <si>
    <t>Αθήνα : Εκδόσεις Πατάκη , 2021.</t>
  </si>
  <si>
    <t>342.7 ΚανΝ σ 2021</t>
  </si>
  <si>
    <t>Οι αγγλικές διακηρύξεις των δικαιωμάτων του 17ου αιώνα / Ευρυδίκης Μπέσιλα-Βήκα.</t>
  </si>
  <si>
    <t>Μπέσιλα-Βήκα, Ευρυδίκη.</t>
  </si>
  <si>
    <t>Αθήνα : Αντ. Ν. Σάκκουλας, 1989.</t>
  </si>
  <si>
    <t>342.7(410) ΜπεΕ α 1989</t>
  </si>
  <si>
    <t>Demokratie und künstliche Intelligenz / hersg Sebastian Unger, Antje von Ungern-Sterneberg.</t>
  </si>
  <si>
    <t>Tübingen : Mohr Siebeck, 2019.</t>
  </si>
  <si>
    <t>342.721(063) UngS d 2019</t>
  </si>
  <si>
    <t>Judikatives Unrecht : subjektives Recht, Beseitigungsanspruch und Rechtsschutz gegen den Richter / von Marco Hösslein.</t>
  </si>
  <si>
    <t>Hösslein, Marco.</t>
  </si>
  <si>
    <t>Berlin : Duncker &amp; Humblot, 2017.</t>
  </si>
  <si>
    <t>342.722 HosM j 2007</t>
  </si>
  <si>
    <t>Ραδιοτηλεόραση και χρηματική κύρωση : συγκριτική μελέτη γαλλικού και ελληνικού δικαίου = Audiovisuel et sanction pécuniaire : étude comparée du droit français et du droit hellénique / Σπυριδούλα Καλογήρου, Karine Favro.</t>
  </si>
  <si>
    <t>Καλογήρου, Σπυριδούλα.</t>
  </si>
  <si>
    <t>342.727 ΚαλΣ ρ 1998</t>
  </si>
  <si>
    <t>Die Freiheit der Medien in einer künftigen europäischen Verfassung / Julia Iliopoulos-Strangas.</t>
  </si>
  <si>
    <t>Ηλιοπούλου-Στράγγα, Τζούλια.</t>
  </si>
  <si>
    <t>München : Verlag C.H. Beck, 2005.</t>
  </si>
  <si>
    <t>342.727(04) ΗλιΤ f 2005</t>
  </si>
  <si>
    <t>Presseplanung / von Joseph H. Kaiser.</t>
  </si>
  <si>
    <t>Kaiser, Joseph H.</t>
  </si>
  <si>
    <t>Frankfurt am Main : A. Metzner, 1972.</t>
  </si>
  <si>
    <t>342.732 KaiJ p 1972</t>
  </si>
  <si>
    <t>Η εξέλιξη των εκλογικών συστημάτων σε επτά χώρες της Ευρωπαϊκής ΄Ένωσης : μία συγκριτική μελέτη / Στέφανος Ι. Κουτσουμπίνας.</t>
  </si>
  <si>
    <t>Κουτσουμπίνας, Στέφανος Ι.</t>
  </si>
  <si>
    <t>Αθήνα : Σάκκουλας, 1996.</t>
  </si>
  <si>
    <t>342.8 ΚουΣ ε 1996</t>
  </si>
  <si>
    <t>Ο έλεγχος του κύρους των εκλογών των βουλευτών και των ευρωβουλευτών της 18ης Οκτωβρίου 1981 και των δημοτικών και κοινοτικών αρχών : Β΄ συμπλήρωμα του δικονομικού εκλογικού νόμου / Αθανάσιου Γ. Ραΐκου.</t>
  </si>
  <si>
    <t>Αθήνα : [χ.ό.], 1982.</t>
  </si>
  <si>
    <t>342.842 ΡαιΑ ε 1982</t>
  </si>
  <si>
    <t>Handbuch des Verwaltungsrechts / herausgegeben von Wolfgang Kahl und Markus Ludwigs.</t>
  </si>
  <si>
    <t>Heidelberg : C. F. Müller, 2021.</t>
  </si>
  <si>
    <t>342.9(430) KahW h 2021 1</t>
  </si>
  <si>
    <t>Verwaltungsrecht : ein Studienbuch / begruendet von Hans J. Wolff ; fortgefuehrt von Otto Bachof ; neubearbeitet von Rolf Stober.</t>
  </si>
  <si>
    <t>Wolff, Hans Julius, 1898-</t>
  </si>
  <si>
    <t>Muenchen : C.H. Beck, 1987-1994.</t>
  </si>
  <si>
    <t>342.9(430) WolH v 1987 2</t>
  </si>
  <si>
    <t>Ποινικό δίκαιο : γενικό μέρος/ Μαρία Καϊάφα - Γκμπάντι, Ελισάβετ Συμεωνίδου - Καστανίδου</t>
  </si>
  <si>
    <t>Καϊάφα - Γκμπάντι, Μαρία.</t>
  </si>
  <si>
    <t>Αθήνα : .Νομική Βιβλιοθήκη, 2022.</t>
  </si>
  <si>
    <t>343(495) ΚαϊΜ π 2022</t>
  </si>
  <si>
    <t>Ποινικό δίκαιο : γενικό μέρος / Λεωνίδας Κοτσαλής.</t>
  </si>
  <si>
    <t>Κοτσαλής, Λεωνίδας Γ., 1947-</t>
  </si>
  <si>
    <t>3η έκδ. ενημερ. μέχρι τους Ν 4855 και 4871/2021</t>
  </si>
  <si>
    <t>343(495) ΚοτΛ π 2022</t>
  </si>
  <si>
    <t>Ποινικό δικονομικό δίκαιο : βασικές έννοιες / Άγγελου Ι. Κωνσταντινίδη.</t>
  </si>
  <si>
    <t>Κωνσταντινίδης, Άγγελος Ι.</t>
  </si>
  <si>
    <t>5η έκδ. αναθεωρημένη με βάση το νέο ΚΠΔ και μετά τον Ν. 4855/2021.</t>
  </si>
  <si>
    <t>343.1(495) ΚωνΑ π 2022</t>
  </si>
  <si>
    <t>Die Menschenwürde als Prinzip der EMRK : Eine Analyse unter besonderer Berücksichtigung der Rechtsprechung des EGMR zum Strafrecht - zugleich ein Beitrag zur Methodik der Auslegung der EMRK / von Pascal Ronc.</t>
  </si>
  <si>
    <t>Ronc, Pascal.</t>
  </si>
  <si>
    <t>Berlin : Duncker &amp; Humblot, 2020.</t>
  </si>
  <si>
    <t>343.211.3 RonP m 2020</t>
  </si>
  <si>
    <t>Η ποινική αντιμετώπιση της εγκληματικότητας των ανηλίκων / Αγγελική Πιτσέλα.</t>
  </si>
  <si>
    <t>Πιτσελά, Αγγελική.</t>
  </si>
  <si>
    <t>Αθήνα Θεσσαλονίκη : Εκδόσεις Σάκκουλα, 2022..</t>
  </si>
  <si>
    <t>8η έκδ.</t>
  </si>
  <si>
    <t>343.224.1 ΠιτΑ π 2022</t>
  </si>
  <si>
    <t>Grenzen des Leids / Nils Christie.</t>
  </si>
  <si>
    <t>Christie, Nils, 1928- 2015.</t>
  </si>
  <si>
    <t>Bielefeld : AJZ Druck und Verlag, [1986]</t>
  </si>
  <si>
    <t>343.25 ChrN g [1986]</t>
  </si>
  <si>
    <t>Τα περιουσιακά εγκλήματα : άρθρα 385-405 ΠΚ / Αδάμ Παπαδαμάκης.</t>
  </si>
  <si>
    <t>Παπαδαμάκης, Αδάμ Χ.</t>
  </si>
  <si>
    <t>Αθήνα Θεσσαλονίκη : Εκδόσεις Σάκκουλα, 2020.</t>
  </si>
  <si>
    <t>343.7 ΠαπΑ π 2022</t>
  </si>
  <si>
    <t>Εισαγωγή στην εγκληματολογία: βασικές θεωρίες / Μαρία Αρχιμανδρίτου.</t>
  </si>
  <si>
    <t>Αρχιμανδρίτου, Μαρία.</t>
  </si>
  <si>
    <t>343.9 ΑρχΜ ε 2022</t>
  </si>
  <si>
    <t>Εισαγωγή στην εγκληματολογία : εγκληματολογικό ζήτημα και ιστορική συγκυρία, ο εγκληματίας άνθρωπος και σύγχρονες παραλλαγές, κοινωνική κατασκευή του εγκλήματος, πολιτική οικονομία του εγκλήματος και κριτική εγκληματολογία, φεμινιστικές θεωρίες, πολιτισμική εγκληματολογία, σύγχρονες τάσεις / Σοφία Βιδάλη.</t>
  </si>
  <si>
    <t>Βιδάλη, Σοφία.</t>
  </si>
  <si>
    <t>343.9 ΒιδΣ ε 2022</t>
  </si>
  <si>
    <t>Εγκληματολογία / Χαράλαμπος Δημόπουλος.</t>
  </si>
  <si>
    <t>Δημόπουλος, Χαράλαμπος Ν.</t>
  </si>
  <si>
    <t>343.9 ΔημΧ ε 2022</t>
  </si>
  <si>
    <t>Εγκληματολογία και τοξικολογία : προσέγγιση δύο επιστημών με αφορμή τα δηλητήρια και τις δηλητηριάσεις / Αθανασία Π. Συκιώτου πρόλογος Αλέξανδρος Χ. Πολυχρονίδης</t>
  </si>
  <si>
    <t>Συκιώτου, Αθανασία Π.</t>
  </si>
  <si>
    <t>Αθήνα Θεσσαλονίκη : Εκδόσεις Σάκκουλα, 2021.</t>
  </si>
  <si>
    <t>343.9:343.347 ΣυκΑ ε 2021</t>
  </si>
  <si>
    <t>Σκιαγράφηση του ψυχολογικού προφίλ εγκληματιών που απασχόλησαν τα ελληνικά ΜΜΕ : 1993-2018 / Αγγελική Φ. Καρδαρά σκέψεις εισαγωγικές Γιάννη Πανούση προλογικό σημείωμα Χρήστου Τσουραμάνη.</t>
  </si>
  <si>
    <t>Καρδαρά, Αγγελική Φ.</t>
  </si>
  <si>
    <t>Αθήνα : Εκδόσεις Παπαζήση , 2019.</t>
  </si>
  <si>
    <t>343.95 ΚαρΑ σ 2019</t>
  </si>
  <si>
    <t>Έγκλημα και κοινωνία / Σοφία Βιδάλη.</t>
  </si>
  <si>
    <t>Αθήνα : Εκδόσεις ΕΑΠ , c2019.</t>
  </si>
  <si>
    <t>343.97 ΒιδΣ ε 2019</t>
  </si>
  <si>
    <t>L'encadrement processuel des autorités de marché en droit français et communautaire : contentieux de la concurrence et de la bourse / Constantin S. Delicostopoulos préf. de Serge Guinchard avant-propos de Anne-Marie Slaughter.</t>
  </si>
  <si>
    <t>Δεληκωστόπουλος, Κωνσταντίνος Σ.</t>
  </si>
  <si>
    <t>Paris : L.G.D.J., c2002.</t>
  </si>
  <si>
    <t>346.54‪(44)‬ ΔελΚ e 2002</t>
  </si>
  <si>
    <t>Κτηματολόγιο και αναδασμός : πολιτική γής / Δημ. Ρόκος.</t>
  </si>
  <si>
    <t>Ρόκος, Δ. (Δημήτρης), 1941-</t>
  </si>
  <si>
    <t>Αθήνα : Ν. Μαυρομάτης, [1981]-</t>
  </si>
  <si>
    <t>347.22.1 ΡοκΔ κ 1981 1</t>
  </si>
  <si>
    <t>Introduction to the law of property / F.H Lawson.</t>
  </si>
  <si>
    <t>Lawson, F. H.</t>
  </si>
  <si>
    <t>Oxford : Clarendon Press, 1958.</t>
  </si>
  <si>
    <t>347.235 LawF i 1958</t>
  </si>
  <si>
    <t>Δασικοί χάρτες : νομοθετικό πλαίσιο και πρακτική εφαρμογή / Ελευθερία Βολάκη ...[κ.α.] επιμέλεια Κωνσταντίνος Καρατσώλης.</t>
  </si>
  <si>
    <t>Βολάκη, Ελευθερία.</t>
  </si>
  <si>
    <t>347.243 ΒολΕ δ 2022</t>
  </si>
  <si>
    <t>BGB an Hand von Fällen / Leo Janikowski.</t>
  </si>
  <si>
    <t>Janikowski, Leopold.</t>
  </si>
  <si>
    <t>München, [1958-]</t>
  </si>
  <si>
    <t>347.4(430) JanL b 1958 2</t>
  </si>
  <si>
    <t>Akzessorische Kreditsicherheiten im Rahmen von syndizierten Krediten : eine kreditsicherungsrechtliche und insolvenzrechtliche Überprüfung der Praxismodelle / Magnus Bleifeld.</t>
  </si>
  <si>
    <t>Bleifeld, Magnus.</t>
  </si>
  <si>
    <t>Berlin : De Gruyter, 2015.</t>
  </si>
  <si>
    <t>347.412 BleM a 2015</t>
  </si>
  <si>
    <t>Αίθουσα Αστικού και Αστικου Δικονομικού Δικαίου</t>
  </si>
  <si>
    <t>Δίκαιο επιχειρήσεων / Γιάννης Ε. Βελέντζας.</t>
  </si>
  <si>
    <t>Βελέντζας, Ιωάννης Ε., 1961-</t>
  </si>
  <si>
    <t>Θεσσαλονίκη : Ius, 2022.</t>
  </si>
  <si>
    <t>347.7(495) ΒελΙ δ 2022</t>
  </si>
  <si>
    <t>Δίκαιο των επιχειρήσεων / Άγγελος Π. Μπώλος.</t>
  </si>
  <si>
    <t>Μπώλος, Άγγελος Π.</t>
  </si>
  <si>
    <t>Αθήνα : Μπένου, 2022.</t>
  </si>
  <si>
    <t>347.7(495) ΜπωΑ δ 2022</t>
  </si>
  <si>
    <t>Arbeitshandbuch für Aufsichtsratsmitglieder / herausgegeben von Kersten v. Schenck mit einem Vorwort von Manfred Gentz.</t>
  </si>
  <si>
    <t>Munchen : Beck, 2013.</t>
  </si>
  <si>
    <t>4. Aufl.</t>
  </si>
  <si>
    <t>347.72.036(430) SemJ a 2013</t>
  </si>
  <si>
    <t>H ελευθερία της αποδημίας : συμβολή στην ερμηνεία του άρθρ. 5 παρ. 4 του Συντάγματος / Γεώργιος Παπαδημητρίου.</t>
  </si>
  <si>
    <t>Παπαδημητρίου, Γεώργιος Ν.</t>
  </si>
  <si>
    <t>Θεσσαλονίκη : Εκδόσεις Σάκκουλα, 1976.</t>
  </si>
  <si>
    <t>347.721 ΠαπΓ ε 1976</t>
  </si>
  <si>
    <t>Europaisches Bilanzrecht und nationales Gesellschaftsrecht : Wechselwirkungen und Spannungsverhaltnisse, dargestellt am Beispiel der Einbeziehung der Kapitalgesellschaft &amp; Co. in die EG-Bilanzrichtlinien und die IAS/IFRS / Michael Asche.</t>
  </si>
  <si>
    <t>Asche, Michael.</t>
  </si>
  <si>
    <t>Berlin : De Gruyter, 2007.</t>
  </si>
  <si>
    <t>347.728.1(4-672EU) AscM e 2007</t>
  </si>
  <si>
    <t>Empty voting : risikoentleerte Stimmrechtsausübung im Recht der börsennotierten Aktiengesellschaft / Martin Mittermeier.</t>
  </si>
  <si>
    <t>Mittermeier, Martin.</t>
  </si>
  <si>
    <t>Berlin : De Gruyter, 2014.</t>
  </si>
  <si>
    <t>347.731.1‪(430)‬ MitM e 2014</t>
  </si>
  <si>
    <t>Anleger- und Funktionsschutz durch Kapitalmarktrecht : Symposium und Seminar zum 65. Geburtstag von Eberhard Schwark / Stefan Grundmann, Hrsg ... [et al.]</t>
  </si>
  <si>
    <t>347.731.1(430)(063) AFK 2006</t>
  </si>
  <si>
    <t>Harmonisation of securities regulation in the EEC / Panagiotis (Takis) Tridimas.</t>
  </si>
  <si>
    <t>Τριδημάς, Παναγιώτης (Τάκης)</t>
  </si>
  <si>
    <t>Cambridge, 1990.</t>
  </si>
  <si>
    <t>347.731.1(4-672EC) ΤριΠ h 1990</t>
  </si>
  <si>
    <t>Das Kollisionsrecht der indirekt gehaltenen Wertpapiere / Reinhard Ege.</t>
  </si>
  <si>
    <t>Ege, Reinhard.</t>
  </si>
  <si>
    <t>347.731.1(4-672EU) EgeR k 2006</t>
  </si>
  <si>
    <t>Πτωχευτικό δίκαιο : με βάση το ν. 4738/2020, ως Πτωχευτικό Κώδικα, και τους τροποποιητικούς νόμους 4764/2020 και 4818/2021 / Σπύρος Δ. Ψυχομάνης.</t>
  </si>
  <si>
    <t>Ψυχομάνης, Σπύρος Δ.</t>
  </si>
  <si>
    <t>Αθήνα : Εκδόσεις Σάκκουλα, 2022.</t>
  </si>
  <si>
    <t>10η έκδ.</t>
  </si>
  <si>
    <t>347.736(495) ΨυχΣ π 2022</t>
  </si>
  <si>
    <t>Das Wettbewerbsrecht der Banken : die Regulierung des Wettbewerbs der Banken durch Kartellrecht, Bankaufsichtsrecht und Lauterkeitsrecht / Philipp Massari.</t>
  </si>
  <si>
    <t>Massari, Philipp.</t>
  </si>
  <si>
    <t>347.776‪(430)‬ MasP w 2006</t>
  </si>
  <si>
    <t>Ο νέος κώδικας πολιτικής δικονομίας : ερμηνεία κατ' άρθρο μετά τους Ν 4842 &amp; 4855/2021 / [επιμέλεια] Χαρούλα Απαλαγάκη, Στέλιος Σταματόπουλος.</t>
  </si>
  <si>
    <t>347.9(495) ΑπαΧ ν 2022</t>
  </si>
  <si>
    <t>Αίθουσα αστικού και Αστικού Δικονομικού Δικαίου</t>
  </si>
  <si>
    <t>Ένδικα μέσα και βοηθήματα στην πολιτική δίκη / επιμέλεια Νικόλαος Λεοντής συνεργάτες έργου Σπύρος Ανδρίτσος ...[κ.ά.]</t>
  </si>
  <si>
    <t>Αθήνα : Νομική Βιβλιοθήκη, 2018.</t>
  </si>
  <si>
    <t>347.955 ΛεοΝ ε 2018</t>
  </si>
  <si>
    <t>Der Verbraucherbegriff : Eine Analyse persönlicher Geltungsbereiche von verbrauvherrechtlichen Schutzvoeschriften in Europa / Fleur Denkinger.</t>
  </si>
  <si>
    <t>Denkinger, Fleur.</t>
  </si>
  <si>
    <t>Berlin : de Gruyter Recht, 2007.</t>
  </si>
  <si>
    <t>347:366.5 DenF v 2007</t>
  </si>
  <si>
    <t>Die Reform der Verbraucherkredit-Richtlinie (87/102/EWG) : Eine Dartesllung und Würdigung der Entwürfe für eine neue Verbraucherkredit-Richtlinie unter besonderer Berücksichtigung des deutschen und englischen Rechts / Markus Hoffmann.</t>
  </si>
  <si>
    <t>Hoffmann, Markus.</t>
  </si>
  <si>
    <t>Berlin : De Gruyter Rechhht, 2007.</t>
  </si>
  <si>
    <t>347:366.5 HofM r 2007</t>
  </si>
  <si>
    <t>Πειθαρχικό δίκαιο : διαδικασία - αρχές- ακύρωση πειθαρχικών ποινών / της Θεοδώρας Χρησ. Τριάντου Εθνικό και Καποδιστριακό Πανεπιστήμιο Αθηνών. Σχολή Νομικών Οικονομικών και Πολιτικών Επιστημών. Τμήμα Νομικής. Τομέας Βʹ Ιδιωτικού Δικαίου.</t>
  </si>
  <si>
    <t>Τριάντου, Θεοδώρα Χ.</t>
  </si>
  <si>
    <t>Αθήνα, 2013.</t>
  </si>
  <si>
    <t>349.2(043.2) ΤριΘ π 2013</t>
  </si>
  <si>
    <t>Αίθουσα Γκρίζας Βιβλιογραφίας, 1ος όροφος</t>
  </si>
  <si>
    <t>Ατομικές εργασιακές σχέσεις / Ιωάννης Ληξουριώτης.</t>
  </si>
  <si>
    <t>Ληξουριώτης, Γιάννης.</t>
  </si>
  <si>
    <t>Αθήνα : Νομική Βιβλιοθήκη, 2021.</t>
  </si>
  <si>
    <t>7η έκδ. πλήρως επικαιροποιημένη</t>
  </si>
  <si>
    <t>349.2(495) ΛηξΙ α 2021</t>
  </si>
  <si>
    <t>Συλλογικό εργατικό δίκαιο : συνδικαλιστική ελευθερία - συνδικαλιστικές οργανώσεις - συλλογικές συμβάσεις εργασίας - απεργία / Κώστας Δ. Παπαδημητρίου.</t>
  </si>
  <si>
    <t>Παπαδημητρίου, Κώστας Δ., 1954-</t>
  </si>
  <si>
    <t>Αθήνα : Νομική Bιβλιοθήκη, 2022.</t>
  </si>
  <si>
    <t>349.2(495) ΠαπΚ σ 2022</t>
  </si>
  <si>
    <t>Mitbestimmungsgesetz und Gestaltungsfreiheit : Ein Beitrag zur Reichweite der Privatautonomie / Bernd Joch.</t>
  </si>
  <si>
    <t>Joch, Bernd.</t>
  </si>
  <si>
    <t>Ebelsbach : Rolf Gremer, 1984.</t>
  </si>
  <si>
    <t>349.212 JocB m 1984</t>
  </si>
  <si>
    <t>Η προστασία των δικαιωμάτων των μεταναστών εργατών και των οικογενειών τους: η διεθνής και η εθνική διάσταση = La protection des droits des travailleurs migrants et de leurs familles : la dimension internationale et nationale = The protection of the rights of migrant workers and their families : the international and national dimension / επιμέλεια Χρήστος Θεοδωρόπουλος, Αθανασία Συκιώτου.</t>
  </si>
  <si>
    <t>Αθήνα : Εστία, 1994.</t>
  </si>
  <si>
    <t>349.235(063) ΠΔΜΕΟ1992 1994</t>
  </si>
  <si>
    <t>Οι διακρίσεις λόγω θρησκευτικών συμβόλων στον χώρο εργασία : working paper / Δημήτριος Γούλας.</t>
  </si>
  <si>
    <t>Γούλας, Δημήτριος.</t>
  </si>
  <si>
    <t>Αθήνα Θεσσαλονίκη : Σάκκουλας, 2019.</t>
  </si>
  <si>
    <t>349.238 ΓουΔ δ 2019</t>
  </si>
  <si>
    <t>Grundsätze der Sozialpolitik : Solidarität und Subsidiarität in der Altersversicherung / Arthur F. Utz.</t>
  </si>
  <si>
    <t>Utz, Arthur Fridolin, 1908-2001.</t>
  </si>
  <si>
    <t>Stuttgart : Seewald, [1969]</t>
  </si>
  <si>
    <t>349.3 UtzA g [1969]</t>
  </si>
  <si>
    <t>Το μετοχικό ταμείο πολιτικών υπαλλήλων : (ιστορικό χρονικό-κριτική ανάλυση-νομοθεσία) / Κων.Ξ.Σαραντόπουλου.</t>
  </si>
  <si>
    <t>Σαραντόπουλος, Κων. Ξ.</t>
  </si>
  <si>
    <t>Αθήνα : Σύλλογος προς Διάδοσιν Ωφέλιμων βιβλίων, 1987.</t>
  </si>
  <si>
    <t>349.3 ΣαρΚ μ 1987</t>
  </si>
  <si>
    <t>Δίκαιο κοινωνικής ασφάλισης : [εγχειρίδιο] / Άγγελος Στεργίου.</t>
  </si>
  <si>
    <t>Στεργίου, Άγγελος Σ.</t>
  </si>
  <si>
    <t>5η έκδ.</t>
  </si>
  <si>
    <t>349.3 ΣτεΑ δ 2022</t>
  </si>
  <si>
    <t>Δίκαιο χωροταξίας &amp; πολεοδομίας : χωροταξικός σχεδιασμός, σχεδιασμός πόλεων και οικισμών, χρήσεις γης-κανόνες δόμησης, οικοδομική άδεια-έλεγχος κατασκευών, αυθαίρετη δόμηση / Γεωργία Γιαννακούρου [πρόλογος Κωνσταντίνος Μενουδάκος].</t>
  </si>
  <si>
    <t>Γιαννακούρου, Γεωργία</t>
  </si>
  <si>
    <t>2η αναθ. έκδ.</t>
  </si>
  <si>
    <t>349.44 ΓιαΓ δ 2022</t>
  </si>
  <si>
    <t>Εισαγωγή στο δίκαιο της πολεοδομίας στην Ελλάδα και στην Κύπρο : σχεδιάζοντας την πόλη, δομώντας την πολιτεία / Κωνσταντίνος Δ. Καρατσώλης πρόλογος Δημήτρης Βασιλειάδης.</t>
  </si>
  <si>
    <t>Καρατσώλης Κωνσταντίνος Δ.</t>
  </si>
  <si>
    <t>2η έκδ. αναθ.</t>
  </si>
  <si>
    <t>349.44 ΚαρΚ ε 2022</t>
  </si>
  <si>
    <t>Προστατευόμενες περιοχές : νομική θεώρηση του σύγχρονου πλαισίου : η ορθολογική κατανομή και τα επιτρεπτά όρια των ανθρωπογενών παρεμβάσεων / επιμέλεια Κωνσταντίνος Καρατσώλης, Ιφιγένεια Τσακαλογιάννη, Ευαγγελία Κολοβέντζου.</t>
  </si>
  <si>
    <t>349.6 ΚαρΚ π 2021</t>
  </si>
  <si>
    <t>Εγχειρίδιο δικαίου περιβάλλοντος / Γλυκερία Π. Σιούτη.</t>
  </si>
  <si>
    <t>Σιούτη, Γλυκερία Π., 1954-</t>
  </si>
  <si>
    <t>349.6 ΣιοΓ ε 2022</t>
  </si>
  <si>
    <t>Διοικητική επιστήμη : συμβολή εις την οντολογικήν έρευναν της ελληνικής δημόσιας διοικήσεως / Αναστ. Ι. Τάχου.</t>
  </si>
  <si>
    <t>Τάχος, Αναστάσιος Ι.</t>
  </si>
  <si>
    <t>Θεσσαλονίκη ; Αθήναι : Αφοί Π. Σάκκουλα, 1975-.</t>
  </si>
  <si>
    <t>35 ΤαχΑ δ 1975 1</t>
  </si>
  <si>
    <t>Ψηφιακή διακυβέρνηση / Ι. Αποστολάκης, Ε. Λουκής, Ι. Χάλαρης.</t>
  </si>
  <si>
    <t>Αποστολάκης, Ιωάννης</t>
  </si>
  <si>
    <t>Αθήνα : Εκδόσεις Παπαζήση, 2022.</t>
  </si>
  <si>
    <t>35:004 ΑποΙ ψ 2021</t>
  </si>
  <si>
    <t>Ηλεκτρονική διακυβέρνηση : κοινωνικός &amp; οικονομικός μετασχηματισμός / Δημήτρης Γ. Καπόπουλος.</t>
  </si>
  <si>
    <t>Καπόπουλος, Δημήτρης Γ.</t>
  </si>
  <si>
    <t>Αθήνα : Δίαυλος , c2021.</t>
  </si>
  <si>
    <t>35:004 ΚαπΔ η 2021</t>
  </si>
  <si>
    <t>Φορολογία κληρονομιών, δωρεών και γονικών παροχών / Ιωάννη Γ. Φωτόπουλου επιμέλεια Γεώργιος Ι. Φωτόπουλος, Αλέξιος - Δημήτριος Φωτόπουλος.</t>
  </si>
  <si>
    <t>Φωτόπουλος, Ιωάννης Γ.</t>
  </si>
  <si>
    <t>Αθήνα : [χ.ό.], 2013.</t>
  </si>
  <si>
    <t>5η έκδ. ενημερωμένη ριζικά.</t>
  </si>
  <si>
    <t>351.71 ΦωτΙ φ 2013 1</t>
  </si>
  <si>
    <t>351.71 ΦωτΙ φ 2013 2</t>
  </si>
  <si>
    <t>System der öffentlichrechtlichen Entschädigungspflichten / von Dieter Haas.</t>
  </si>
  <si>
    <t>Haas, Diether.</t>
  </si>
  <si>
    <t>Karlsruhe : C. F. Müller, [1955]</t>
  </si>
  <si>
    <t>351.711 HaaD s 1955</t>
  </si>
  <si>
    <t>Eigentumsgarantie und Nationalisierungen im Recht der IV. Französischen Republik / von Karl Wild.</t>
  </si>
  <si>
    <t>Wild, Karl, 1933-</t>
  </si>
  <si>
    <t>[Köln], 1959.</t>
  </si>
  <si>
    <t>351.711 WilK e 1959</t>
  </si>
  <si>
    <t>Δημόσιον λογιστικόν / Δέσποινας Κοντού-Τσουλούφη.</t>
  </si>
  <si>
    <t>Κοντού-Τσουλούφη, Δέσποινα</t>
  </si>
  <si>
    <t>Αθήναι : [χ.ο.], 1959.</t>
  </si>
  <si>
    <t>351.72 ΚονΔ δ 1959 1</t>
  </si>
  <si>
    <t>Πολιτιστική κληρονομιά και νέες τεχνολογίες / επιστημονική επιμέλεια Νικόλαος Ζαχαριάς.</t>
  </si>
  <si>
    <t>Αθήνα : Παπαζήσης, 2022</t>
  </si>
  <si>
    <t>351.853:004 ΖαχΝ π 2022</t>
  </si>
  <si>
    <t>Διοικητικό δικονομικό δίκαιο : ενημέρωση 1992 / Π. Δ. Δαγτόγλου.</t>
  </si>
  <si>
    <t>Αθήνα : Αντ. Ν. Σάκκουλα, 1992.</t>
  </si>
  <si>
    <t>351.95 ΔαγΠ δ 1992</t>
  </si>
  <si>
    <t>Περί της αιτιολογίας των διοικητικών πράξεων / Θεοδώρου Ιω. Παναγοπούλου.</t>
  </si>
  <si>
    <t>Παναγόπουλος, Θεόδωρος Ι.</t>
  </si>
  <si>
    <t>Αθήναι : [χ.ό.], 1976.</t>
  </si>
  <si>
    <t>351.95 ΠανΘ π 1976</t>
  </si>
  <si>
    <t>Οργάνωση &amp; διοίκηση της εκπαίδευσης : στην προσχολική και σχολική αγωγή / Άννα Χρ. Σαϊτη, Χρίστος Αθ. Σαϊτης</t>
  </si>
  <si>
    <t>Σαΐτη, 'Αννα Χρ.</t>
  </si>
  <si>
    <t>Αθήνα : Εκδόσεις Καταγράμμα, 2022.</t>
  </si>
  <si>
    <t>373.091 ΣαΐΑ ο 2022</t>
  </si>
  <si>
    <t>Εισαγωγή στην ψυχοπαθολογία του ενήλικα / ΄Αννα Χριστοπούλου.</t>
  </si>
  <si>
    <t>Χριστοπούλου, ΄Αννα</t>
  </si>
  <si>
    <t>Αθήνα : Τόπος, c2020.</t>
  </si>
  <si>
    <t>616.89 ΧριΑ ε 2020</t>
  </si>
  <si>
    <t>Das richtige Wort zur rechten Zeit : ein kleiner Führer der Schlagfertigkeit in Form einer Auslese sinnverwandter Wörter / hrsg und eingelt von Emil Oesch.</t>
  </si>
  <si>
    <t>Oesch, Emil.</t>
  </si>
  <si>
    <t>Zürich : Emil Oesch Verlag, c1950.</t>
  </si>
  <si>
    <t>11.-15 Aufl.</t>
  </si>
  <si>
    <t>811.112.2'373.421 OesE r 1950</t>
  </si>
  <si>
    <t>Γραμματική της αρχαίας ελληνικής γλώσσης / Αθανασίου Θ. Φλώρου.</t>
  </si>
  <si>
    <t>Φλώρος, Αθανάσιος Θ., 1911-</t>
  </si>
  <si>
    <t>Αθήναι : Ι Καμπανάς, [19--]</t>
  </si>
  <si>
    <t>811.14'02'36 ΦλωΑ γ [19--]</t>
  </si>
  <si>
    <t>Der Föderative Staat von Skoplje und seine Sparche / von Nikolaos P. Andriotis.</t>
  </si>
  <si>
    <t>Ανδριώτης, Νικόλαος Π., 1906-1976.</t>
  </si>
  <si>
    <t>Athen : [s.n.], 1966.</t>
  </si>
  <si>
    <t>811.163.3 ΑνδΝ f 1966</t>
  </si>
  <si>
    <t>75 μέρες και 1 βράδυ μαζί : αληθινές ιστορίες δίχως τέλος / Βιβή Φαρσαλιώτου.</t>
  </si>
  <si>
    <t>Φαρσαλιώτου, Βιβή.</t>
  </si>
  <si>
    <t>Θεσσαλονίκη : Γράφημα, 2022.</t>
  </si>
  <si>
    <t>82 ΦαρΒ ε 2022</t>
  </si>
  <si>
    <t>Διάδρομος 2ου ορόφου</t>
  </si>
  <si>
    <t>Tatsachen über Deutschland : die Bundesrepublik Deutschland / [herausgegeben vom Presse- und Informationsamt der Bundesregierung].</t>
  </si>
  <si>
    <t>Wiesbaden : Steiner, 1974.</t>
  </si>
  <si>
    <t>930.85(430) PIB t 1974</t>
  </si>
  <si>
    <t>H ισχύς του τεκμηρίου αθωότητας στα πλαίσια της ποινικής δίκης, της διοικητικής δίκης και της πειθαρχικής διαδικασίας - άρθρο 6§2 της ΕΣΔΑ / της Θεοδώρας Μαρίας Μπακώλη.</t>
  </si>
  <si>
    <t>Μπακώλη, Θεοδώρα Μαρία.</t>
  </si>
  <si>
    <t>Αθήνα, 2015.</t>
  </si>
  <si>
    <t>ΜΕΤ ΜπαΘ ι 2015</t>
  </si>
  <si>
    <t>Wissenschaft und methode / Henri Poincaré.</t>
  </si>
  <si>
    <t>Poincaré, Henri, 1854-1912.</t>
  </si>
  <si>
    <t>Leipzig Berlin, B. G. Teubner, 1914.</t>
  </si>
  <si>
    <t>001.8 PoiH s/w 1914</t>
  </si>
  <si>
    <t>Η φιλοσοφία σήμερα : [πρακτικά του Βʹ Πανελληνίου Συνεδρίου Φιλοσοφίας που οργάνωσε η Ελληνική Φιλοσοφική Εταιρεία τον Σεπτέμβριο του 1983] / Ελληνική Φιλοσοφική Εταιρεία.</t>
  </si>
  <si>
    <t>Πανελλήνιο Συνέδριο Φιλοσοφίας (2ο : 1983 : Αθήνα, Ελλάδα)</t>
  </si>
  <si>
    <t>Αθήνα : [χ.ό.], 1985.</t>
  </si>
  <si>
    <t>1(063) ΠΣΦ1983 φ 1985</t>
  </si>
  <si>
    <t>Logische Untersuchungen / Gottlob Frege hrsg. und eingeleitet von Gunther Patzig.</t>
  </si>
  <si>
    <t>Frege, Gottlob, 1848-1925.</t>
  </si>
  <si>
    <t>Gottingen : Vandenhoeck &amp; Ruprecht, c1966.</t>
  </si>
  <si>
    <t>164 FreG l 1966</t>
  </si>
  <si>
    <t>Eigentum / von Anton Antweiler.</t>
  </si>
  <si>
    <t>Antweiler, Anton.</t>
  </si>
  <si>
    <t>Münster Westfalen : Aschendorff [1967]</t>
  </si>
  <si>
    <t>165.18 AntA e 1967</t>
  </si>
  <si>
    <t>Projekt Weltethos / Hans Küng.</t>
  </si>
  <si>
    <t>Küng, Hans, 1928-</t>
  </si>
  <si>
    <t>2. Auf.</t>
  </si>
  <si>
    <t>München : Piper, 1990.</t>
  </si>
  <si>
    <t>17 KünH p 1990</t>
  </si>
  <si>
    <t>Adapting legal cultures / edited by David Nelken and Johannes Feest.</t>
  </si>
  <si>
    <t>Oxford Portland, Or. : Hart Pub., 2001.</t>
  </si>
  <si>
    <t>316.334.4 NelD a 2001</t>
  </si>
  <si>
    <t>Σύμμεικτα / Κωνσταντίνου Γ. Παμπούκη.</t>
  </si>
  <si>
    <t>Παμπούκης, Κωνσταντίνος Γ.</t>
  </si>
  <si>
    <t>Αθήνα : Όπτιμα '92, 2000-</t>
  </si>
  <si>
    <t>34(081) ΠαμΚ σ 2000 2.2</t>
  </si>
  <si>
    <t>34(081) ΠαμΚ σ 2000 3</t>
  </si>
  <si>
    <t>De tous horizons mélanges Xavier Blanc - Jouvan / [textes réunis par Bénédicte Fauvarque - Cosson, Etienne Picard et Aliette Voinnesson]</t>
  </si>
  <si>
    <t>Paris : Société de Législation Comparée, 2005.</t>
  </si>
  <si>
    <t>34(082.2) BlaX d 2005</t>
  </si>
  <si>
    <t>Magister artis boni et aequi : studia in honorem Németh János / szerkesztette Kiss Daisy és Varga István.</t>
  </si>
  <si>
    <t>Budapest : ELTE Eötvös Kiadó, 2003.</t>
  </si>
  <si>
    <t>34‪(082.2)‬ JánN m 2003</t>
  </si>
  <si>
    <t>Festschrift für Karl Heinz Schwab : zum 70. Geburtstag / herausgegeben von Peter Gottwald, Hanns Prütting.</t>
  </si>
  <si>
    <t>München : C.H. Beck, 1990.</t>
  </si>
  <si>
    <t>34(082.2) SchK f 1990</t>
  </si>
  <si>
    <t>Mélanges en l' honneur de Denis Tallon : d' ici, d' ailleurs: harmonisation et dynamique du droit.</t>
  </si>
  <si>
    <t>Paris : Société de Législation Comparée, 1999.</t>
  </si>
  <si>
    <t>34(082.2) TalD m 1999</t>
  </si>
  <si>
    <t>Μνήμη : melanges a la memoire de Michel A. Dendias / comite de publication, J. Rivero ... [et al.].</t>
  </si>
  <si>
    <t>Athens : [s. n.], 1978.</t>
  </si>
  <si>
    <t>34(082.2) ΔενΜ μ 1978</t>
  </si>
  <si>
    <t>Transparency and independence in audit: studies in honor of the hellenic Court of Audit Ελληνικά;"Transparence et independence au controle de deniers publics: melanges en l'honneur des 170 annees de la Cour des comptes hellenique Ελληνικά";"Διαφάνεια και ανεξαρτησία στον έλεγχο του δημοσίου χρήματος : τιμητικός τόμος για τα 170 χρόνια του Ελεγκτικού Συνεδρίου / [επιμ. έκδ. Νικόλαος Αλ. Μηλιώνης]."</t>
  </si>
  <si>
    <t>Αθήνα Κομοτηνή : Αντ. Ν. Σάκκουλας, 2004</t>
  </si>
  <si>
    <t>34(082.2) ΕΣ δ 2004</t>
  </si>
  <si>
    <t>Αίθουσα τιμητικών τόμος 1ος όροφος</t>
  </si>
  <si>
    <t>Justice in particular : Festschrift in Honour of Professor P. J. Kozyris.</t>
  </si>
  <si>
    <t>Αθήνα : Αντ. Ν. Σάκκουλας, 2007.</t>
  </si>
  <si>
    <t>34(082.2) ΚοζΦ j 2007</t>
  </si>
  <si>
    <t>Αφιέρωμα στον Κωνσταντίνο Παμπούκη.</t>
  </si>
  <si>
    <t>Αριστοτέλειο Πανεπιστήμιο Θεσσαλονίκης. Σχολή Νομικών και Οικονομικών Επιστημών. Τμήμα Νομικής</t>
  </si>
  <si>
    <t>Θεσσαλονίκη : Αριστοτέλειο Πανεπιστήμιο Θεσσαλονίκης, 2003.</t>
  </si>
  <si>
    <t>34(082.2) ΠαμΚ α 2003</t>
  </si>
  <si>
    <t>L'auctoritas à Rome : une notion constitutive de la culture politique : actes du colloque de Nanterre (10-12 septembre 2018) / textes édités par Jean-Michel David et Frédéric Hurlet avec la collaboration de R. Baudry.</t>
  </si>
  <si>
    <t>Bordeaux : Ausonius, [2021]</t>
  </si>
  <si>
    <t>34(37)(091)(063) AR2018 2021</t>
  </si>
  <si>
    <t>Droit anglais / sous la direction de J.A. Jolowicz avec le concours du Centre d'études juridiques comparatives de l'Université de Paris I.</t>
  </si>
  <si>
    <t>2nd ed.</t>
  </si>
  <si>
    <t>Paris : Dalloz, 1992.</t>
  </si>
  <si>
    <t>34(410) JolJ d 1992</t>
  </si>
  <si>
    <t>O. Hood Phillips' first book of English law.</t>
  </si>
  <si>
    <t>Phillips, O. Hood (Owen Hood) , 1907-1986.</t>
  </si>
  <si>
    <t>8th ed. / by the late O. Hood Phillips and A.H. Hudson.</t>
  </si>
  <si>
    <t>London : Sweet &amp; Maxwell, 1988.</t>
  </si>
  <si>
    <t>34(410) PhiO o 1988</t>
  </si>
  <si>
    <t>Jurists uprooted : German-speaking émigré lawyers in Twentieth-century Βritain / edited by Jack Beatson and Reinhard Zimmermann.</t>
  </si>
  <si>
    <t>Oxford : University, 2004.</t>
  </si>
  <si>
    <t>34(410)(092) BeaJ j 2004</t>
  </si>
  <si>
    <t>The birth of the English common law / R. C. Van Caenegem.</t>
  </si>
  <si>
    <t>Caenegem, R. C. Van.</t>
  </si>
  <si>
    <t>Cambridge : Cambridge University Press, 1989.</t>
  </si>
  <si>
    <t>34(410.1)(091) CaeR b 1989</t>
  </si>
  <si>
    <t>Comparative law, Western European and Latin American legal systems : cases and materials / John Henry Merryman, David S. Clark.</t>
  </si>
  <si>
    <t>Merryman, John Henry.</t>
  </si>
  <si>
    <t>Indianapolis : Bobbs-Merrill, 1978.</t>
  </si>
  <si>
    <t>34(4-15+8) MerJ c 1978</t>
  </si>
  <si>
    <t>Theodor Mommsen : eine Biographie / Stefan Rebenich.</t>
  </si>
  <si>
    <t>Rebenich, Stefan.</t>
  </si>
  <si>
    <t>München : C.H. Beck, 2002.</t>
  </si>
  <si>
    <t>34(430)(092) RebS t 2002</t>
  </si>
  <si>
    <t>Introduction au droit et au droit français : notions fondamentales, méthologie, synthèses / Jean-Pierre Gridel.</t>
  </si>
  <si>
    <t>Gridel, Jean-Pierre.</t>
  </si>
  <si>
    <t>2e. éd.</t>
  </si>
  <si>
    <t>Paris : Dalloz, 1994.</t>
  </si>
  <si>
    <t>34(44) GriJ i 1994</t>
  </si>
  <si>
    <t>Ελληνική βιβλιογραφία ευρωπαϊκού κοινοτικού δικαίου = Bobliographie Hellenique de droit commuunautaire Europeen : 1983-1990 / Ζωή Κολιού-Κεραμέως.</t>
  </si>
  <si>
    <t>Κολιού-Κεραμέως, Ζωή.</t>
  </si>
  <si>
    <t>Αθήνα : Εκδόσεις Αντ. Ν. Σάκκουλα, 1992.</t>
  </si>
  <si>
    <t>34(4-672EC)(01) ΚολΖ ε 1992</t>
  </si>
  <si>
    <t>Droit communautaire matériel / Louis Dubouis, Claude Blumann.</t>
  </si>
  <si>
    <t>Dubouis, Louis.</t>
  </si>
  <si>
    <t>Paris: Montchrestien, 1999.</t>
  </si>
  <si>
    <t>34(4-672EU) DubL d 1999</t>
  </si>
  <si>
    <t>Bien juger : essai sur le rituel judiciaire / Antoine Garapon préface de Jean Carbonnier.</t>
  </si>
  <si>
    <t>Garapon, Antoine, 1952-</t>
  </si>
  <si>
    <t>Paris : Editions Odile Jacob, 1997.</t>
  </si>
  <si>
    <t>34.038 GarA b 1997</t>
  </si>
  <si>
    <t>L'art de juger / Guy Thuillier.</t>
  </si>
  <si>
    <t>Thuillier, Guy.</t>
  </si>
  <si>
    <t>Paris : Economica, 2001.</t>
  </si>
  <si>
    <t>34.038 ThuG a 2001</t>
  </si>
  <si>
    <t>Droit du sport / Gérald Simon ... [et al.] sous la direction de Catherine Labrusse-Riou et Dider Truchet.</t>
  </si>
  <si>
    <t>Simon, Gérald.</t>
  </si>
  <si>
    <t>Paris : Presses universitaires de France, c2012.</t>
  </si>
  <si>
    <t>34:79 SimG d 2012</t>
  </si>
  <si>
    <t>Code du sport : annoté et commenté.</t>
  </si>
  <si>
    <t>34:79(44) ΚΩΔ CS 2020</t>
  </si>
  <si>
    <t>Να γένη η γλώσσα της διοικήσεως και ο διερμηνευτής των ενεργεία πολιτών / Ν.Ι. Πανταζόπουλος.</t>
  </si>
  <si>
    <t>Πανταζόπουλος, Νικόλαος Ι., 1912-</t>
  </si>
  <si>
    <t>Θεσσαλονίκη : University Studio Press Έκφραση, 1998.</t>
  </si>
  <si>
    <t>340.113(495) ΠανΝ ν 1998</t>
  </si>
  <si>
    <t>Theorie generale du droit / Jean-Louis Bergel.</t>
  </si>
  <si>
    <t>Bergel, Jean-Louis.</t>
  </si>
  <si>
    <t>Paris : Dalloz, 2003.</t>
  </si>
  <si>
    <t>340.12 BerJ t 2003</t>
  </si>
  <si>
    <t>Law's empire / Ronald Dworkin.</t>
  </si>
  <si>
    <t>Dworkin, R. M. Ronald Myles, 1931-</t>
  </si>
  <si>
    <t>Cambridge, Mass: Belknap Press, 1986.</t>
  </si>
  <si>
    <t>340.12 DwoR l 1986</t>
  </si>
  <si>
    <t>Rechtswissenschaft / Rudolf Wietholter unter Mitarbeit von Rudolf Bernhardt und Erhard Denninger.</t>
  </si>
  <si>
    <t>Wiethölter, Rudolf.</t>
  </si>
  <si>
    <t>Frankfurt am Main : Fischer Bücherei, 1968.</t>
  </si>
  <si>
    <t>340.12 WieR r 1968</t>
  </si>
  <si>
    <t>Judges, legislators and professors : chapters in European legal history / R. C. van Caenegem.</t>
  </si>
  <si>
    <t>Caenegem, R. C. van (Raoul Charles van).</t>
  </si>
  <si>
    <t>Cambridge [etc.] : Cambridge University Press, 1987.</t>
  </si>
  <si>
    <t>340.141(4)(091) CaeR j 1987</t>
  </si>
  <si>
    <t>Grandi sistemi giuridici / Paolo Gallo.</t>
  </si>
  <si>
    <t>Gallo, Paolo.</t>
  </si>
  <si>
    <t>Torino : G. Giappichelli, 1997.</t>
  </si>
  <si>
    <t>340.5 GalP g 1997</t>
  </si>
  <si>
    <t>Rapports nationaux italiens au XIVe Congrès international de droit comparé, Athènes, 1994 = Italian national reports to the XIVth International Congress of Comparative Law, Athens, 1994.</t>
  </si>
  <si>
    <t>International Congress of Comparative Law (14th 1994: Athens)</t>
  </si>
  <si>
    <t>Milano : Giuffrè, 1994.</t>
  </si>
  <si>
    <t>340.5(063) ICCL1994 r 1994</t>
  </si>
  <si>
    <t>Εισαγωγή στην οργάνωση της διεθνούς κοινωνίας / Δ. Ευρυγένης, Θ. Κουλουμπής, Κ. Κούφα, Κ. Σβολόπουλος με εισαγωγή του Δ. Ευρυγένη.</t>
  </si>
  <si>
    <t>Κουλουμπής, Θεόδωρος Α., 1935-</t>
  </si>
  <si>
    <t>Θεσσαλονίκη : Εκδόσεις Σάκκουλα, 1985-1988</t>
  </si>
  <si>
    <t>341.1/.8 ΚουΘ ε 1985 1</t>
  </si>
  <si>
    <t>Περί της περιφερειακής μορφής οργανώσεως της διεθνούς κοινωνίας / Καλλιόπης Κούφα.</t>
  </si>
  <si>
    <t>Κούφα, Καλλιόπη.</t>
  </si>
  <si>
    <t>Θεσσαλονίκη : [χ.ό.], 1975.</t>
  </si>
  <si>
    <t>341.1/.8 ΚουΚ π 1975</t>
  </si>
  <si>
    <t>The European Union in the 1990s : ever closer and larger? / Wolfgang Wessels, Christian Engel (eds.).</t>
  </si>
  <si>
    <t>Bonn : Europa Union Verlag, 1993.</t>
  </si>
  <si>
    <t>341.174(4-672EU) WesW e 1993</t>
  </si>
  <si>
    <t>L'intégration des pays de L'Europe centrale et orientale dans une Europe en transition / Ioanna Pouli - Pleros préface de Olivier Pirotte.</t>
  </si>
  <si>
    <t>Πουλή Πλέρου Ιωάννα.</t>
  </si>
  <si>
    <t>Athenes: Ant. N. Sakkoulas, 2002.</t>
  </si>
  <si>
    <t>341.174(4-672ΕU) ΠουΙ i 2002</t>
  </si>
  <si>
    <t>Les arbitres internationaux : Colloque du 4 février 2005 / centre français de droit comparé coordonnateur José Rosell.</t>
  </si>
  <si>
    <t>Paris : Société de législation comparée, 2005.</t>
  </si>
  <si>
    <t>341.63‪(063)‬ AI 2005</t>
  </si>
  <si>
    <t>Arbitration clauses for international contracts / Paul D. Friedland.</t>
  </si>
  <si>
    <t>Friedland, Paul D.</t>
  </si>
  <si>
    <t>Huntington, NY : JurisNet, LLC, 2007.</t>
  </si>
  <si>
    <t>341.63:347.7 FriP a 2007</t>
  </si>
  <si>
    <t>Pervasive problems in international arbitration / edited by Loukas A. Mistelis and Julian D.M. Lew.</t>
  </si>
  <si>
    <t>Alphen aan den Rijn : Kluwer Law International, 2006.</t>
  </si>
  <si>
    <t>341.63:347.7(063) PPIA2005 2006</t>
  </si>
  <si>
    <t>International arbitration in Switzerland : a handbook for practitioners / edited by Elliott Geisinger, Nathalie Voser ; assistant editor Angelina M. Petti.</t>
  </si>
  <si>
    <t>Alphen aan den Rijn, The Netherlands : Kluwer Law International, 2013.</t>
  </si>
  <si>
    <t>341.63:347.7(494) GeiE i 2013</t>
  </si>
  <si>
    <t>International arbitration : a guide to the complete Swiss case law : (unreported and reported) / Christoph Müller.</t>
  </si>
  <si>
    <t>Müller, Christoph, 1969-</t>
  </si>
  <si>
    <t>Zürich : Schulthess London : Thomson, 2004.</t>
  </si>
  <si>
    <t>341.63:347.7‪(494)‬ MulC i 2004</t>
  </si>
  <si>
    <t>L' oeuvre accomplie par la force des Nations Unies à Chypre, sa valeur / Athanase Mich. Dendias introduction par Michel Dendias.</t>
  </si>
  <si>
    <t>Δένδιας, Αθανάσιος Μ.</t>
  </si>
  <si>
    <t>341.68 ΔενΑ oe 1973</t>
  </si>
  <si>
    <t>Cross-border enforcement of claims in the EU : history, present time and future / Mikael Berglund.</t>
  </si>
  <si>
    <t>Berglund, Mikael.</t>
  </si>
  <si>
    <t>Alphen aan den Rijn, The Netherlands : Wolters Kluwer Law &amp; Business : Stockholm : Norstedts Frederick, MD : Sold and distributed in North, Central and South American by Aspen Publishers, c2009.</t>
  </si>
  <si>
    <t>341.9(4-672EU) BerM c 2009</t>
  </si>
  <si>
    <t>The Draft Common Frame of Reference as a toolbox for domestic courts : a solution to the pure economic loss problem from a comparative perspective / by Marta Santos Silva.</t>
  </si>
  <si>
    <t>Santos Silva, Marta.</t>
  </si>
  <si>
    <t>Cham : Springer International Publishing : Imprint: Springer, 2017.</t>
  </si>
  <si>
    <t>341.9(4-672EU) SanM d 2017</t>
  </si>
  <si>
    <t>Αίοθσα Διεθνούς Δικαίου και Εμπορικού Δικαίου</t>
  </si>
  <si>
    <t>Internationales Privatrecht / Herausgeber, Heinrich Honsell, Nedim Peter Vogt, Anton K. Schnyder.</t>
  </si>
  <si>
    <t>Stand der Bearbeitung, 30. Juni 1995.</t>
  </si>
  <si>
    <t>Basel : Helbing &amp; Lichtenhahn, c1996.</t>
  </si>
  <si>
    <t>341.9‪(494)‬ HonH i 1996</t>
  </si>
  <si>
    <t>Conflict of laws / Lea Brilmayer.</t>
  </si>
  <si>
    <t>Brilmayer, Lea.</t>
  </si>
  <si>
    <t>Gaithersburg, Md. : Aspen law &amp; business, 1995.</t>
  </si>
  <si>
    <t>341.9(73) BriL c 1995</t>
  </si>
  <si>
    <t>Le contrat international de construction / Panayotis Glavinis préface de Philippe Fouchard.</t>
  </si>
  <si>
    <t>Γκλαβίνης, Παναγιώτης.</t>
  </si>
  <si>
    <t>Paris : GLN Joly, 1993.</t>
  </si>
  <si>
    <t>341.96:347.44 ΓκλΠ c 1993</t>
  </si>
  <si>
    <t>Common frame of reference and existing EC contract law / Reiner Schulze (ed.).</t>
  </si>
  <si>
    <t>Munich : Sellier, c2008.</t>
  </si>
  <si>
    <t>341.96:347.44(4-672EU) SchR c 2008</t>
  </si>
  <si>
    <t>Materielles Recht und Prozessrecht und die Auswirkungen der Unterscheidung im Recht der internationalen Zwangsvollstreckung : eine rechtsvergleichende Grundlagenuntersuchung fein Forschungsbericht über Arbeiten von Prof. Dr. Basedow ... [et al.]</t>
  </si>
  <si>
    <t>Bielefeld : Gieseking, 1992.</t>
  </si>
  <si>
    <t>Internationales Zivilprozessrecht / von Reinhold Geimer unter Mitarbeit von Ewald Geimer, Gregor Geimer.</t>
  </si>
  <si>
    <t>Geimer, Reinhold.</t>
  </si>
  <si>
    <t>4. neubearbeitete und erweiterte Auflage.</t>
  </si>
  <si>
    <t>Köln : Schmidt, 2001.</t>
  </si>
  <si>
    <t>341.98 GeiR i 2001</t>
  </si>
  <si>
    <t>Das deutsche Zivilprozessrecht und seine Ausstrahlung auf andere Rechtsordnungen : Grundlagen- und Landesberichte anlasslich der Tagung der Wissenschaftlichen Vereinigung fur Internationales Verfahrensrecht e.V. vom 11. bis 15. Oktober 1989 in Passau / herausgegeben von Walther J. Habscheid.</t>
  </si>
  <si>
    <t>Wissenschaftliche Vereinigung fur Internationales Verfahrensrecht. Tagung (1989 : Passau, Germany)</t>
  </si>
  <si>
    <t>Bielefeld : Gieseking-Verlag, 1991.</t>
  </si>
  <si>
    <t>341.98(063) WVIV1989 d 1991</t>
  </si>
  <si>
    <t>Επίκαιρα προβλήματα του διεθνούς δικονομικού δικαίου : διεθνές συνέδριο δικονομικού δικαίου στο Ναύπλιο, 1987 = Aktuelle Fragen desinternationalen Verfahrensrechts : Internationale Tagung für Prozessrecht in Nauplia, 1987 = Modern problems of International Procedural Law : international conference of procedural law in Nafplion, 1987 = Des problèmes actuels du droit procédural international : congrès international en droit procédural a Nauplie, 1987 / Ερευνητικό Ινστιτούτο Δικονομικών Μελετών, Επιστημονική Ένωση για το Διεθνές Δικονομικό Δίκαιο, Συγκριτικό Διαδικαστικό Δίκαιο και τη Διαιτησία, Würzburg.</t>
  </si>
  <si>
    <t>[χ.τ.] : [χ.ό.], [1987]</t>
  </si>
  <si>
    <t>341.98(063) ΕΠΔΔΔ1987 1987</t>
  </si>
  <si>
    <t>Das Lugano-Übereinkommen : europäisches Übereinkommen über die gerichtliche Zuständigkeit und die Vollstreckung gerichtlicher Entscheidungen in Zivil- und Handelssachen, geschlossen in Lugano am 16. Semtember 1988 / Ivo Schwander (Herausgeber) mit Beiträgen von Gerardo Broggini ... [et al.]</t>
  </si>
  <si>
    <t>St. Gallen : AG, 1990.</t>
  </si>
  <si>
    <t>341.98(4-672EC) SchI l 1990</t>
  </si>
  <si>
    <t>Brussels I regulation / edited by Ulrich Magnus, Peter Mankowski ; prepared by Alfonso Luis Calvo Caravaca ... [et al.] ; textual advice by John Blakeley.</t>
  </si>
  <si>
    <t>[München] : Sellier European Law Publishers, c2007</t>
  </si>
  <si>
    <t>341.98(4-672EU) MagU b 2007</t>
  </si>
  <si>
    <t>Πρακτικά θέματα συνταγματικού δικαίου / Ιφιγένεια Καμτσίδου, Παναγιώτης Μαντζούφας επιμέλεια Αναστάσιος Παυλόπουλος.</t>
  </si>
  <si>
    <t>Καμτσίδου, Ιφιγένεια Κ.</t>
  </si>
  <si>
    <t>Αθήνα Θεσσαλονίκη : Σάκκουλας, 2021.</t>
  </si>
  <si>
    <t>342(076) ΚαμΙ π 2021</t>
  </si>
  <si>
    <t>Christliche Gerechtigkeit und Verfassungsstaat / Carl-Joachim Friedrich.</t>
  </si>
  <si>
    <t>Friedrich, Carl J. Carl Joachim, 1901-</t>
  </si>
  <si>
    <t>Koeln : Westdeutscher, 1967.</t>
  </si>
  <si>
    <t>342(091) FriC c 1967</t>
  </si>
  <si>
    <t>Einfuhrung in das Grundgesetz : Grundbegriffe - Grundprobleme / Dimitris Th. Tsatsos.</t>
  </si>
  <si>
    <t>Stuttgart : W. Kohlhammer, 1976.</t>
  </si>
  <si>
    <t>342(430) ΤσαΔ e 1976</t>
  </si>
  <si>
    <t>A matter of interpretation : federal courts and the law / an essay by Antonin Scalia with commentary by Amy Gutmann ... [et al.].</t>
  </si>
  <si>
    <t>Scalia, Antonin.</t>
  </si>
  <si>
    <t>Princeton : Princeton University Press, 1997.</t>
  </si>
  <si>
    <t>342(73) ScaA m 1997</t>
  </si>
  <si>
    <t>Η θεωρία περί της διαιρέσεως της κυριαρχίας στο ομοσπονδιακό κράτος : συμβολή στη γενική πολιτειολογία / Πολυξένης Ι. Παπαδάκη.</t>
  </si>
  <si>
    <t>Παπαδάκη, Πολυξένη Ι.</t>
  </si>
  <si>
    <t>Αθήνα : Αντ. Ν. Σάκκουλας, 1997.</t>
  </si>
  <si>
    <t>342.24 ΠαπΠ θ 1997</t>
  </si>
  <si>
    <t>[Neuwied] : Luchterhand, c1967.</t>
  </si>
  <si>
    <t>342.4(430) SchB k 1967</t>
  </si>
  <si>
    <t>Le Conseil Supérieur de la Magistrature / Thierry Ricard.</t>
  </si>
  <si>
    <t>Ricard, Thierry.</t>
  </si>
  <si>
    <t>Paris : Presses Universitaires de France, 1990.</t>
  </si>
  <si>
    <t>342.56 RicT c 1990</t>
  </si>
  <si>
    <t>Για μια Ευρώπη των κοινωνικών δικαιωμάτων επιμέλεια Λούκα Κατσέλη, Θεόδωρος Κ. Πελαγίδης.</t>
  </si>
  <si>
    <t>Συνέδριο Για μια Ευρώπη των κοινωνικών δικαιωμάτων (1997: Αθήνα, Θεσσαλονίκη)</t>
  </si>
  <si>
    <t>Αθήνα : Εκδόσεις Παπαζήση, 1998.</t>
  </si>
  <si>
    <t>342.7(063) ΓΜΕ1997 1998</t>
  </si>
  <si>
    <t>Vermögensbildung und Eigentumsgarantie : Verfassungsrechtliche Probleme d. Beteiligung der Arbeitnehmer am Produktivvermögen / von Friedrich Klein.</t>
  </si>
  <si>
    <t>Klein, Friedrich, 1908-1974.</t>
  </si>
  <si>
    <t>Karlsruhe : Müller, 1974.</t>
  </si>
  <si>
    <t>342.739 KleF v 1974</t>
  </si>
  <si>
    <t>Wahlrecht und Parteiensystem : über die politischen Auswirkungen von Wahlsystemen / Dieter Nohlen.</t>
  </si>
  <si>
    <t>Nohlen, Dieter.</t>
  </si>
  <si>
    <t>Opladen : Leske + Budrich, 1990.</t>
  </si>
  <si>
    <t>342.8 NohD w 1990</t>
  </si>
  <si>
    <t>Σύστημα διοικητικού δικαίου / Δημητρίου Χ. Παπανικολαΐδη.</t>
  </si>
  <si>
    <t>Παπανικολαΐδης, Δημήτριος Χ.</t>
  </si>
  <si>
    <t>Αθήνα : [χ.ό.], 1992.</t>
  </si>
  <si>
    <t>342.9(495) ΠαπΔ σ 1992 1</t>
  </si>
  <si>
    <t>Εγχειρίδιο διοικητικού δικαίου : πανεπιστημιακές παραδόσεις / Επαμεινώνδας Π. Σπηλιωτόπουλος, Βασίλειος Θ. Κονδύλης</t>
  </si>
  <si>
    <t>Σπηλιωτόπουλος, Επαμεινώνδας Π., 1925-2022.</t>
  </si>
  <si>
    <t>16η έκδ.</t>
  </si>
  <si>
    <t>342.9(495) ΣπηΕ ε 2022 2</t>
  </si>
  <si>
    <t>Ο ρατσιστικός λόγος μίσους ως μορφή του ρατσιτσικού εγκλήματος : η θεμελίωση και τα όρια του αδίκου/ενοχής/ποινής υπό το φως των διεθνών νομοθετικών κειμένων και της Νομολογίας του ΕΔΔΑ / Γεώργιος Νούσκαλης.</t>
  </si>
  <si>
    <t>Νούσκαλης, Γεώργιος.</t>
  </si>
  <si>
    <t>343.211.3 ΝουΓ ρ 2022</t>
  </si>
  <si>
    <t>Νομιμοπίηση εσόδων από παράνομες δραστηριότητες : θεσμικό πλαίσιο, διεθνή πρότυπα και πρακτική εφαρμογή / Αργύρης Μ. Μπεντενιώτης... [κ.ά.]</t>
  </si>
  <si>
    <t>Μπεντενιώτης, Αργύρης Μ.</t>
  </si>
  <si>
    <t>343.37 ΜπεΑ ν 2022</t>
  </si>
  <si>
    <t>Σεξουαλικά εγκλήματα : μετά τον Ν 4947/2022 / Ορφανός Σάββας πρόλογος Στέλιος Αϊδινλής.</t>
  </si>
  <si>
    <t>Ορφανός, Σάββας.</t>
  </si>
  <si>
    <t>343.54 ΟρφΣ σ 2022</t>
  </si>
  <si>
    <t>Ηλεκτρονικό έγκλημα : ουσιαστικές και δικονομικές όψεις / επιμέλεια: Θεοχάρης Ι. Δαλακούρας.</t>
  </si>
  <si>
    <t>2η έκδ. εμπλουτισμένη, ενημ. μέχρι τον Ν 5005/2022</t>
  </si>
  <si>
    <t>Αθήνα : Νομική Βιβλιοθήκη, c2023.</t>
  </si>
  <si>
    <t>343:004.738.5 ΔαλΘ η 2023</t>
  </si>
  <si>
    <t>Κυβερνοέγκλημα : βασικές έννοιες, ερμηνεία διεθνούς, ενωσιακής και ημεδαπής νομοθεσίας, τυπολογία / Εμμανουήλ Δ. Μεταξάκης.</t>
  </si>
  <si>
    <t>Μεταξάκης, Εμμανουήλ Δ.</t>
  </si>
  <si>
    <t>Αθήνα : Π.Ν. Σάκκουλας, 2022.</t>
  </si>
  <si>
    <t>343:004.738.5 ΜετΕ κ 2022</t>
  </si>
  <si>
    <t>Principles of international investment law / Rudolf Dolzer, Ursula Kriebaum and Christoph Schreuer.</t>
  </si>
  <si>
    <t>Dolzer, Rudolf.</t>
  </si>
  <si>
    <t>Oxford : Oxford University Press, 2022.</t>
  </si>
  <si>
    <t>346 DolR p 2022</t>
  </si>
  <si>
    <t>Fachwörterbuch zum bürgerlichen Recht / herausgegeben von Rudolf Welser bearbeitet von Martin Spitzer ... [et al.].</t>
  </si>
  <si>
    <t>Wien : Manz, 2005.</t>
  </si>
  <si>
    <t>347‪(436)‬‪(038)‬ WelR f 2005</t>
  </si>
  <si>
    <t>Σύντομη ερμηνεία του Αστικού Κώδικα / Απόστολος Σ. Γεωργιάδης.</t>
  </si>
  <si>
    <t>Γεωργιάδης, Απόστολος Σ., 1935-</t>
  </si>
  <si>
    <t>Αθήνα : Δίκαιο &amp; Οικονομία, 2023-.</t>
  </si>
  <si>
    <t>347(495) ΣΕΑΚ ΓεωΑ σ 2023 1 1-946</t>
  </si>
  <si>
    <t>Δίκαιο εμπράγματης εξασφάλισης πιστώσεων / Πέτρος Ι. Βέλλας.</t>
  </si>
  <si>
    <t>Βέλλας, Πέτρος Ι.</t>
  </si>
  <si>
    <t>347.27 ΒελΠ δ 2022</t>
  </si>
  <si>
    <t>Le contrat aujourd'hui : comparaisons franco-anglaises / sous la direction de Denis Tallon, Donald Harris ; par J. Ghestin ... [et al.].</t>
  </si>
  <si>
    <t>Ghestin, Jacques.</t>
  </si>
  <si>
    <t>Paris : Librairie generale de droit et de jurisprudence, 1987.</t>
  </si>
  <si>
    <t>347.44 GheJ c 1987</t>
  </si>
  <si>
    <t>The obligation to inform and to advise : a contribution to the development of European contract law / Andrea Pinna.</t>
  </si>
  <si>
    <t>Pinna, Andrea.</t>
  </si>
  <si>
    <t>Den Haag : Boom Juridische uitgevers, 2003.</t>
  </si>
  <si>
    <t>347.44 PinA o 2003</t>
  </si>
  <si>
    <t>Shifts in compensation between private and public systems / Willem van H. Boom, Michael Faure (eds.) with contributions by Willem H. van Boom... [et al.]</t>
  </si>
  <si>
    <t>Wien : Springer, 2007.</t>
  </si>
  <si>
    <t>347.5 BooW s 2007</t>
  </si>
  <si>
    <t>Tort law of the European Community / Koziol Helmut, Reiner Schulze, eds. with contributions by Luisa Antoniolli ... [et al.].</t>
  </si>
  <si>
    <t>Wien New York : Springer, c2008.</t>
  </si>
  <si>
    <t>347.5(4-672EU) KozH t 2008</t>
  </si>
  <si>
    <t>European Tort Law 2009 / Helmut Koziol, Barbara C. Steininger (eds.)</t>
  </si>
  <si>
    <t>Berlin : De Gruyter European Centre of Tort and Insurance Law, Institute for European Tort Law of the Austrian Academy of Sciences, 2010.</t>
  </si>
  <si>
    <t>347.5(4-672EU)(063) KozH e 2010</t>
  </si>
  <si>
    <t>The boundaries of strict liability in european tort law / edited by Franz Werro and Vernon Valentine Palmer.</t>
  </si>
  <si>
    <t>Durham : Carolina Academic Press, 2004.</t>
  </si>
  <si>
    <t>347.51 WerF b 2004</t>
  </si>
  <si>
    <t>Πανδημία COVID-19 : ιατρικά, νομικά και ηθικά ζητήματα = COVID-19 pandemic : medical, legal and ethical issues / επιμέλεια Ε. Συμεωνίδου- Καστανίδου ... [κ.ά.]</t>
  </si>
  <si>
    <t>Πανδημία COVID-19, Ιατρικά, Νομικά και Ηθικά Ζητήματα (11-13 Νοεμβρίου 2021 : Θεσσαλονίκη)</t>
  </si>
  <si>
    <t>347.56:614.25‪‪(063)‬‬ ΠCΙΝΗΖ2021 2023</t>
  </si>
  <si>
    <t>From status to contract? : die Bedeutung des Vertrages im europäischen Familienrecht / herausgegeben von Sibylle Hofer, Dieter Schwab, Dieter Henrich.</t>
  </si>
  <si>
    <t>Bielefeld : Gieseking, 2005.</t>
  </si>
  <si>
    <t>347.6(4-672EU)(063) FSC2004 2005</t>
  </si>
  <si>
    <t>La transmission de la succession en droit comparé / Yves - Henri Leleu.</t>
  </si>
  <si>
    <t>Leleu, Yves-Henri.</t>
  </si>
  <si>
    <t>Antwerpen - Apeldoorn : MAKLU Uitgevers, 1996.</t>
  </si>
  <si>
    <t>347.65/.68 LelY t 1996</t>
  </si>
  <si>
    <t>Δίκαιο κεφαλαιουχικών εταιριών / Βασίλης Γ. Αντωνόπουλος, Λάζαρος Γ. Γρηγοριάδης.</t>
  </si>
  <si>
    <t>Αντωνόπουλος, Βασίλης Γ.</t>
  </si>
  <si>
    <t>Αθήνα Θεσσαλονίκη : Σάκκουλας, 2022</t>
  </si>
  <si>
    <t>347.72(495) ΑντΒ δκ 2022 2</t>
  </si>
  <si>
    <t>Ανώμαλοι λόγω μη δημοσιεύσεως ομόρρυθμοι και ετερόρρυθμοι εταιρίαι / Κωνσταντίνου Γ. Παμπούκη.</t>
  </si>
  <si>
    <t>Θεσσαλονίκη : [χ. ό.], 1957.</t>
  </si>
  <si>
    <t>347.722(495) ΠαμΚ α 1957</t>
  </si>
  <si>
    <t>Ελαττωματικές αποφάσεις γενικής συνέλευσης Α.Ε. / Ρήγας Γ. Γιοβαννόπουλος.</t>
  </si>
  <si>
    <t>Γιοβαννόπουλος, Ρήγας Γ.</t>
  </si>
  <si>
    <t>Αθήνα : Νομική βιβλιοθήκη, 2012</t>
  </si>
  <si>
    <t>347.725(495) ΓιοΡ ε 2012 1</t>
  </si>
  <si>
    <t>La saisie de la monnaie scripturale / Frédéric Georges préface de Irma Moreau - Margrève et Georges de Leval.</t>
  </si>
  <si>
    <t>Georges, Frédéric.</t>
  </si>
  <si>
    <t>Bruxelles : Larcier, 2006.</t>
  </si>
  <si>
    <t>347.734(493) GeoF s 2006</t>
  </si>
  <si>
    <t>Insolvenz-Forum 2002 : Vorträge anlässlich des 9. Insolvenz-Forums, Grundlsee im November 2002 / hrsg. von Andreas Konecny.</t>
  </si>
  <si>
    <t>Insolvenz-Forum (9. 2002 : Grundlsee)</t>
  </si>
  <si>
    <t>Bad Ausee : Herbert-Karner-Industrie-Auktionen GmbH, 2003.</t>
  </si>
  <si>
    <t>347.736(063) IF2002 2003</t>
  </si>
  <si>
    <t>Φιλοσοφική και οικονομική ανάλυση της διανοητικής ιδιοκτησίας / Χρήστος Σπ. Χρυσάνθης.</t>
  </si>
  <si>
    <t>Χρυσάνθης, Χρήστος Σπ.</t>
  </si>
  <si>
    <t>347.77.01 ΧρυΧ φ 2022</t>
  </si>
  <si>
    <t>Εις ολόκληρο ευθύνη και αναγωγή στο δίκαιο του ελέυθερου ανταγωνισμού : ζητήματα αποζημιωτικής ευθύνης της επιχείρησης που εξασφάλισε ασυλία στο πλαίσιο προγράμμαος επιείκειας / Έφη Ι. Κινινή.</t>
  </si>
  <si>
    <t>Κινινή, Έφη Ι.</t>
  </si>
  <si>
    <t>347.776 ΚινΕ ε 2023</t>
  </si>
  <si>
    <t>Limits and control of competition with a view to international harmonization : section III.A.2. / edited by Jürgen Basedow.</t>
  </si>
  <si>
    <t>International Congress of Comparative Law (16th 14thto20thJuly2002: Brisbane,Australia)</t>
  </si>
  <si>
    <t>The Hague : Kluwer law international, 2002.</t>
  </si>
  <si>
    <t>347.776(063) ICCL2002 l 2002</t>
  </si>
  <si>
    <t>La politique de concurrence de la Communauté économique européenne / Gérard Druesne, Georges Kremlis.</t>
  </si>
  <si>
    <t>Druesne, Gerard.</t>
  </si>
  <si>
    <t>Paris : Presses universitaires de France, 1986.</t>
  </si>
  <si>
    <t>347.776(4-672EC) DruG p 1986</t>
  </si>
  <si>
    <t>Selected works of the China maritime arbitration commission awards 1989-1996 : (updated to 2022) / Editors-in-chef Priscila Leung Mei-fun ... [et al]</t>
  </si>
  <si>
    <t>Authorised English Version</t>
  </si>
  <si>
    <t>Hertforshire : EMIS professional publishing, 2004</t>
  </si>
  <si>
    <t>347.79(510)(094.9) LeuP s 2004</t>
  </si>
  <si>
    <t>Civil justice in crisis comparative perspectives of civil procedure / edited by Adrian A. S. Zuckerman consultant editors Sergio Chiarloni, Peter Gottwald.</t>
  </si>
  <si>
    <t>347.9 ZucA c 1999</t>
  </si>
  <si>
    <t>On civil procedure / J.A. Jolowicz.</t>
  </si>
  <si>
    <t>Jolowicz, J. A. (John Anthony)</t>
  </si>
  <si>
    <t>Cambridge [England] New York : Cambridge University Press, 2000.</t>
  </si>
  <si>
    <t>347.9(410) JolJ c 2000</t>
  </si>
  <si>
    <t>Zivilprozessrecht / begründet von Fritz Baur, fortgeführt von Wolfgang Grunsky, Florian Jacoby.</t>
  </si>
  <si>
    <t>Jacoby, Florian, 1971-</t>
  </si>
  <si>
    <t>18., überarb.. Aufl. / fortgeführt von Florian Jacoby.</t>
  </si>
  <si>
    <t>Munchen : Franz Vahlen, 2022.</t>
  </si>
  <si>
    <t>347.9(430) JacF z 2022</t>
  </si>
  <si>
    <t>Αίθουσα Αστικού και Αστικού Δικονομικού Δικαίιου</t>
  </si>
  <si>
    <t>Kommentar zur Zivilprozessordnung / Stein F., Jonas M. herausgegeben von Reinhard Bork und Herbert Roth.</t>
  </si>
  <si>
    <t>23. Aufl.</t>
  </si>
  <si>
    <t>Tübingen : Mohr Siebeck, 2014-</t>
  </si>
  <si>
    <t>347.9(430) SteF k 2021 11</t>
  </si>
  <si>
    <t>347.9(430) SteF k 2022 12</t>
  </si>
  <si>
    <t>Einführung in das österreichische Zivilprozessrecht : streitiges Verfahren / Oskar J. Ballon.</t>
  </si>
  <si>
    <t>Ballon, Oskar J.</t>
  </si>
  <si>
    <t>8. Aufl.</t>
  </si>
  <si>
    <t>Graz : Leykam, 1999.</t>
  </si>
  <si>
    <t>347.9(436) BalO e 1999</t>
  </si>
  <si>
    <t>Droit judiciaire privé / Henry Solus et Roger Perrot.</t>
  </si>
  <si>
    <t>Solus, Henry, 1892-</t>
  </si>
  <si>
    <t>Paris : Sirey, 1961-1991.</t>
  </si>
  <si>
    <t>347.9(44) SolH d 1991 3</t>
  </si>
  <si>
    <t>Lezioni di diritto processuale civile / Andrea Proto Pisani.</t>
  </si>
  <si>
    <t>Proto Pisani, Andrea, 1939-</t>
  </si>
  <si>
    <t>4. ed.</t>
  </si>
  <si>
    <t>Napoli : Jovene, 2002.</t>
  </si>
  <si>
    <t>347.9(450) ProA l 2002</t>
  </si>
  <si>
    <t>Storie di processualisti e di oligarchi : la procedure civile nel regno d'Italia, (1866-1936)/ Franco Cipriani.</t>
  </si>
  <si>
    <t>Cipriani, Franco.</t>
  </si>
  <si>
    <t>Milano : Giuffrè, 1991.</t>
  </si>
  <si>
    <t>347.9(450)(091) CipF s 1991</t>
  </si>
  <si>
    <t>Nouveaux droits dans un nouvel espace européen de justice, le droit processuel et le droit de l'exécution : colloque international, Paris les 4 et 5 Juillet 2001 / sous la direction de Jacques Isnard et Jacques Normand modérateur, Jacques Bertaux.</t>
  </si>
  <si>
    <t>Chambre Nationale des Huissiers de Justice.</t>
  </si>
  <si>
    <t>Paris : Editions Juridiques et Techniques, 2002.</t>
  </si>
  <si>
    <t>347.9(4-672EU)(063) CNHJ2001 n 2002</t>
  </si>
  <si>
    <t>Commentaire du Concordat suisse sur l'arbitrage / Pierre Jolidon.</t>
  </si>
  <si>
    <t>Jolidon, Pierre.</t>
  </si>
  <si>
    <t>Berne : Editions Stæmpfli, 1984.</t>
  </si>
  <si>
    <t>347.9(494) JolP c 1984</t>
  </si>
  <si>
    <t>Πρακτικά θέματα πολιτικής δικονομίας : μετά τους Ν 4842/2021 και 4855/2021 / Κώστα Α. Κουτσουλέλου.</t>
  </si>
  <si>
    <t>Κουτσουλέλος, Κωνσταντίνος Α.</t>
  </si>
  <si>
    <t>347.9(495)(076) ΚουΚ π 2022</t>
  </si>
  <si>
    <t>Perspectives on civil justice and ADR : Japan and the U.S.A / edited by Takeshi Kojima.</t>
  </si>
  <si>
    <t>Tokyo : Chuo University Press : Distributed by Japan Publications Trading Co., 1990.</t>
  </si>
  <si>
    <t>347.9‪(520+73)‬ KojT p 1990</t>
  </si>
  <si>
    <t>Arbitrage et société / Daniel Cohen préface de Bruno Oppetit.</t>
  </si>
  <si>
    <t>Cohen, Daniel E.</t>
  </si>
  <si>
    <t>Paris : L.G.D.J., 1993.</t>
  </si>
  <si>
    <t>347.918 CohD a 1993</t>
  </si>
  <si>
    <t>Arbeitsgerichtsgesetz : kommentar / von Claas - Hinrich Germelmann, Hans - Christoph Matthes.</t>
  </si>
  <si>
    <t>Germelmann, Claas - Hinrich.</t>
  </si>
  <si>
    <t>München : C. H. Beck'Sche Verlagsbuchhabdkung, 1990.</t>
  </si>
  <si>
    <t>347.919 GerC a 1990</t>
  </si>
  <si>
    <t>Federal rules of evidence : with selected legislative history, California Evidence Code, and case supplement / Eric D. Green, Charles R. Nesson, Peter L. Murray.</t>
  </si>
  <si>
    <t>Green, Eric D.</t>
  </si>
  <si>
    <t>New York : Aspen Law &amp; Business, 2001.</t>
  </si>
  <si>
    <t>347.94 GreE f 2001</t>
  </si>
  <si>
    <t>Evidence in arbitration / by Marvin Hill and Anthony V. Sinicropi.</t>
  </si>
  <si>
    <t>Hill, Marvin.</t>
  </si>
  <si>
    <t>Washington, D.C. : The Bureau of National Affairs, 1981.</t>
  </si>
  <si>
    <t>347.94 HilM e 1981</t>
  </si>
  <si>
    <t>Ζητήματα από την εφαρμογή του Ν. 1478/84 : η πράξη των αποδείξεων, οριοθέτηση των ειδικών διαδικασιών έναντι της τακτικής μετά την έναρξη της ισχύος του / Λ. Κοεμτζοπούλος ... [κ.ά.].</t>
  </si>
  <si>
    <t>Κοεμτζόπουλος, Λάζαρος</t>
  </si>
  <si>
    <t>Θεσσαλονίκη : Εκδόσεις Σάκκουλα, 1988.</t>
  </si>
  <si>
    <t>347.94 ΚοεΛ ζ 1988</t>
  </si>
  <si>
    <t>Les voies d'execution / Benoit Nicod.</t>
  </si>
  <si>
    <t>Nicod, Benoit.</t>
  </si>
  <si>
    <t>Paris : Presses Universitaires de France, 1989.</t>
  </si>
  <si>
    <t>347.952 NicB v 1989</t>
  </si>
  <si>
    <t>Voies d'exécution : et procédures de distribution / Jean Vincent, Jacques Prévault.</t>
  </si>
  <si>
    <t>Vincent, Jean.</t>
  </si>
  <si>
    <t>17e éd.</t>
  </si>
  <si>
    <t>Paris : Précis Dalloz, 1993.</t>
  </si>
  <si>
    <t>347.952 VinJ v 1993</t>
  </si>
  <si>
    <t>Ζητήματα εφαρμογής των άρθρων 933 και 936 ΚΠολΔ / Ευαγγελίας Ν. Ποδηματά.</t>
  </si>
  <si>
    <t>Ποδηματά, Ευαγγελία Ν.</t>
  </si>
  <si>
    <t>Θεσσαλονίκη : Σάκκουλας, 1991.</t>
  </si>
  <si>
    <t>347.952 ΠοδΕ ζ 1991</t>
  </si>
  <si>
    <t>Δικαστήρια στην Πάτρα : δικοιγόροι, δικοιγορικοί σύλλογοι / Βασιλείου Πιλάλη.</t>
  </si>
  <si>
    <t>Πιλάλης, Βασίλειος Σπ.</t>
  </si>
  <si>
    <t>Αθήνα : Πάτρα, 1986.</t>
  </si>
  <si>
    <t>347.96(495.22)(091) ΠιλΒ δ 1986</t>
  </si>
  <si>
    <t>Dispute resolution / Stephen B. Goldberg ... [et al.]</t>
  </si>
  <si>
    <t>Goldberg, Stephen B.</t>
  </si>
  <si>
    <t>Boston Toronto : Little, Brown and Company, 1985.</t>
  </si>
  <si>
    <t>347.965.42 GolS d 1985</t>
  </si>
  <si>
    <t>Problems and materials on professional responsibility / by Thomas D. Morgan, Ronald D. Rotunda.</t>
  </si>
  <si>
    <t>Morgan, Thomas D.</t>
  </si>
  <si>
    <t>3η εκδ.</t>
  </si>
  <si>
    <t>Westbury, N.Y. : The Foundation Press, 1984.</t>
  </si>
  <si>
    <t>347.965.6 MorT p 1984</t>
  </si>
  <si>
    <t>Αίθουσα Αστικού και Αστικονομικού Δικαίου</t>
  </si>
  <si>
    <t>Institutions judiciaires / Roger Perrot.</t>
  </si>
  <si>
    <t>Perrot, Roger.</t>
  </si>
  <si>
    <t>Paris : Montchrestien, 2008.</t>
  </si>
  <si>
    <t>347.97/.99 PerR i 2008</t>
  </si>
  <si>
    <t>Federal jurisdiction : tensions in the allocation of judicial power / Martin H. Redish.</t>
  </si>
  <si>
    <t>Redish, Martin H.</t>
  </si>
  <si>
    <t>Indianapolis : Michie Co., 1980.</t>
  </si>
  <si>
    <t>347.98 RedM f 1980</t>
  </si>
  <si>
    <t>Αίθουσα Αστικού και Αστικού Δικονομικού Δικαίο</t>
  </si>
  <si>
    <t>Judging judges: the investigation of Rose Bird and the California supreme court / Peble Stolz.</t>
  </si>
  <si>
    <t>Stolz, Peble.</t>
  </si>
  <si>
    <t>London: The free press, 1981</t>
  </si>
  <si>
    <t>347.991(73)(091)</t>
  </si>
  <si>
    <t>Der kollektive Rechtsschutz der Verbraucher in der Europaischen Union : dargestellt an der Verbandsklage der Verbraucherverbande nach dem AGBG, dem UWG und dem griechischen Verbraucherschutzgesetz / von Panajotta Lakkis.</t>
  </si>
  <si>
    <t>Λάκκη, Παναγιώτα.</t>
  </si>
  <si>
    <t>Bielefeld : Verlag Ernst und Werner Gieseking, 1997.</t>
  </si>
  <si>
    <t>347:366.5 ΛακΠ k 1997</t>
  </si>
  <si>
    <t>Θρησκευτική ελευθερία και δημοκρατία πρόλογος Μιχάλης Σταθόπουλος.</t>
  </si>
  <si>
    <t>Κίνηση Πολιτών Κατά του Ρατσισμού.</t>
  </si>
  <si>
    <t>Αθήνα : Παρασκήνιο, 2000</t>
  </si>
  <si>
    <t>348.71 ΚΠΚΡ θ 2000</t>
  </si>
  <si>
    <t>Mobbing : ευθύνη λόγω ηθικής παρενόχλησης στην εργασία / Παναγιώτης Σ. Μπουμπουχερόπουλος προλογικό σημείωμα Δημήτρης Α.Τραυλός Τζανετάτος.</t>
  </si>
  <si>
    <t>Μπουμπουχερόπουλος, Παναγιώτης Σ.</t>
  </si>
  <si>
    <t>349.244:17 ΜποΠ m 2022</t>
  </si>
  <si>
    <t>Ερμηνεία του υπαλληλικού κώδικα (Ν. 3528/2007) : κατ' άρθρο ερμηνεία και νομολογία / Βασίλειος Ανδρονόπουλος, Μαρία Ανδρονοπούλου.</t>
  </si>
  <si>
    <t>Ανδρονόπουλος, Βασίλειος.</t>
  </si>
  <si>
    <t>35.08 ΑνδΒ ε 2022</t>
  </si>
  <si>
    <t>Δημόσιες συμβάσεις : ερμηνεία του Ν 4412/2016, όπως ισχύει μετά τον Ν 4782/2021 (επιλογή του αναδόχου, εκτέλεση της δημόσιας συμβάσεως) / Δημήτρης Τομαράς.</t>
  </si>
  <si>
    <t>Τομαράς, Δημήτριος Ν.</t>
  </si>
  <si>
    <t>351.712 ΤομΔ δ 2022</t>
  </si>
  <si>
    <t>Δημόσιες συμβάσεις : κρίσιμα ζητήματα και πρόσφατες εξελίξεις : Σάββατο 2.10.2021 Αριστοπούλειο Πνευματικό Κέντρο Τρίπολης / πρόλογος Δημήτρης Κωστάκης.</t>
  </si>
  <si>
    <t>Αθήνα Θεσσαλονίκη : Εκδόσεις Σάκκουλα , 2022.</t>
  </si>
  <si>
    <t>351.712(063) ΔΣ2021 2022</t>
  </si>
  <si>
    <t>Les solutions Grecques au probleme des doubles impositions legales internationales en matiere dʹ impots direrects / Loucas G. Theocharopoulos preface by M. Panayotis B. Dertilis.</t>
  </si>
  <si>
    <t>Θεοχαρόπουλος, Λουκάς Γ.</t>
  </si>
  <si>
    <t>Θεσσαλονίκη : Ινστιτούτο Διεθνούς Δημοσίου Δικαίου, 1969.</t>
  </si>
  <si>
    <t>351.713 ΘεοΛ s 1969</t>
  </si>
  <si>
    <t>Einführung in das deutsche Wasserrecht / von Alexander Wüsthoff.</t>
  </si>
  <si>
    <t>Wüsthoff, Alexander.</t>
  </si>
  <si>
    <t>Berlin : Erich Schmidt, 1953.</t>
  </si>
  <si>
    <t>351.79 WüsA e 1953</t>
  </si>
  <si>
    <t>Η ελληνική δικαιοσύνη στο κατώφλι του νέου αιώνα / Ι. Μανωλεδάκης, Στ. Ματθίας, Ευ. Κρουσταλάκης ; επιμέλεια Ι. Δούμπης.</t>
  </si>
  <si>
    <t>Μανωλεδάκης, Ιωάννης Ε.</t>
  </si>
  <si>
    <t>Αθήνα ; Θεσσαλονίκη : Εκδόσεις Σάκκουλα, 2000.</t>
  </si>
  <si>
    <t>351.87 ΜανΙ ε 2000</t>
  </si>
  <si>
    <t>Histoire de la justice / par Marcel Rousselet.</t>
  </si>
  <si>
    <t>Rousselet, Marcel, 1893-1982.</t>
  </si>
  <si>
    <t>4. ed. mise a jour.</t>
  </si>
  <si>
    <t>Paris : Presses Universitaires de France, 1968.</t>
  </si>
  <si>
    <t>351.87(44)(091) RouM h 1968</t>
  </si>
  <si>
    <t>The grand design of America's justice system / edited by Takeshi Kojima ... [et al.].</t>
  </si>
  <si>
    <t>Tokyo : Chuo University Press, 1995.</t>
  </si>
  <si>
    <t>351.87(73) KojT g 1995</t>
  </si>
  <si>
    <t>L'arbitrage en matière administrative / Apostolos Patrikios préface de Yves Gaudemet.</t>
  </si>
  <si>
    <t>Πατρίκιος, Απόστολος.</t>
  </si>
  <si>
    <t>Paris : LGDJ, 1997.</t>
  </si>
  <si>
    <t>351.95 ΠατΑ a 1997</t>
  </si>
  <si>
    <t>Σημαντικές αποφάσεις του Συμβουλίου της Επικρατείας : σχολιασμένη νομολογία των τελευταίων 30 ετών / επιστημονική επιμέλεια Ειρήνη Σαρπ, Σπύρος Βλαχόπουλος, Λιούση Κιουσοπούλου επιμέλεια Στέλιος Τσεβάς.</t>
  </si>
  <si>
    <t>351.95(495)(094.9) ΣαρΕ σ 2022</t>
  </si>
  <si>
    <t>Ιστορία της Νομικής Σχολής Αθηνών / Γιάννης Κ. Καράκωστας επιμέλεια Ε. Δ. Μαρμαρά, Ε. Α. Περδικάρη.</t>
  </si>
  <si>
    <t>Καράκωστας, Ιωάννης Κ., 1943-</t>
  </si>
  <si>
    <t>Αθήνα : Αντ. Ν. Σάκκουλας, 2012-2020.</t>
  </si>
  <si>
    <t>378.4(495) ΚαρΙ ι 2020 4</t>
  </si>
  <si>
    <t>Aphorismen / Georg Christoph Lichtenberg.</t>
  </si>
  <si>
    <t>Lichtenberg, Georg Christoph, 1742-1799.</t>
  </si>
  <si>
    <t>Berlin : Deutsche Bibliothek, [19--?]</t>
  </si>
  <si>
    <t>82-84=112.2 LicG a [19--?]</t>
  </si>
  <si>
    <t>Αναγνώσεις : αναγνώστες και αναγνώστριες : το βιβλίο και το κοινό του στην Ελλάδα / Νίκος Παναγιωτόπουλος [συνεργασία Λίλα Παπαβασιλείου, Άννα Παπαργυρίου, Δανάη Σαραντοπούλου] [ερευνητική ομάδα Κίμωνας Θανάσης-Αλέξης ... [κ.ά.] [επιμέλεια κειμένων έρευνας Ελένη Κεχαγιόγλου].</t>
  </si>
  <si>
    <t>Παναγιωτόπουλος, Νίκος</t>
  </si>
  <si>
    <t>Αθήνα : Εκδόσεις Gutenberg - ΟΣΔΕΛ, 2022.</t>
  </si>
  <si>
    <t>028(495) ΠανΝ α 2022</t>
  </si>
  <si>
    <t>Κατάλογος των ελληνικών νομικών χειρογράφων = Catalogue des manuscrits grecs Juridiques : των αποκείμενων στο κέντρο Σλαβο-Βυζαντινών σπουδών IVAN DUJCEV του Πανεπιστημίου ST. KLIMENT OHRIDISKI της Σόφιας: deposes au centre de recherches Slavo-Byzantines IVAN DUJCEV de lʹUniversite ST. KLIMENT OHRIDISKI de Sofia / Dorotei Getov, Βασίλης Κατσαρός, Χαράλαμπος Παπαστάθης.</t>
  </si>
  <si>
    <t>Θεσσαλονίκη : Αριστοτέλειο Πανεπιστήμιο Θεσσαλονίκης, c 1994.</t>
  </si>
  <si>
    <t>091(083.8) GetD κ 1994</t>
  </si>
  <si>
    <t>Ακαδημεικά / Θεόφιλος Βορέας.</t>
  </si>
  <si>
    <t>Βορέας, Θεόφιλος, 1873-1954.</t>
  </si>
  <si>
    <t>Αθήνα : [χ.ό.], 1932-1972</t>
  </si>
  <si>
    <t>1 ΒορΘ α 1957 4</t>
  </si>
  <si>
    <t>Platon / von Wilhelm Windelband.</t>
  </si>
  <si>
    <t>Windelband, W. (Wilhelm), 1848-1915.</t>
  </si>
  <si>
    <t>5. durchg. Aufl.</t>
  </si>
  <si>
    <t>Stuttgart : Fr. Frommann, 1905.</t>
  </si>
  <si>
    <t>1(38) Πλατ WinW p 1905</t>
  </si>
  <si>
    <t>Vom Wesen des Grundes / Martin Heidegger.</t>
  </si>
  <si>
    <t>Heidegger, Martin.</t>
  </si>
  <si>
    <t>Frankfurt : Vittorio Klostermann, 1955.</t>
  </si>
  <si>
    <t>111 HeiM v 1955</t>
  </si>
  <si>
    <t>Anschauung und Begriff : Grundzüge eines Systems der Begriffsbildung / von Max Brod und Felix Weltsch.</t>
  </si>
  <si>
    <t>Brod, Max.</t>
  </si>
  <si>
    <t>Leipzig : Kurt Wolff Verlag, 1913.</t>
  </si>
  <si>
    <t>159.9.019.2 BroM a 1913</t>
  </si>
  <si>
    <t>Η αρχή της αιτιότητος και η ελευθερία της βουλήσεως / Δημητρίου Δ. Κωτσάκη.</t>
  </si>
  <si>
    <t>Κωτσάκης, Δημήτριος Δ., 1909-1986.</t>
  </si>
  <si>
    <t>2η έκδ. επηυξ. και βελτ.</t>
  </si>
  <si>
    <t>Αθήναι : Δαμασκός, 1957.</t>
  </si>
  <si>
    <t>159.947.2 ΚωτΔ α 1957</t>
  </si>
  <si>
    <t>Works by John Stuart Mill German;"John Stuart Mill's gesammelte Werke / Autorisirte Uebersetzung unter Redaction von Th. Gomperz."</t>
  </si>
  <si>
    <t>Mill, John Stuart, 1806-1873.</t>
  </si>
  <si>
    <t>2. Verm und Berb. Aufl.</t>
  </si>
  <si>
    <t>Leipzig, Fues's Verlag (R. Reisland) 1880-.</t>
  </si>
  <si>
    <t>17 MilJ j/w 1884 2.1</t>
  </si>
  <si>
    <t>Αίθουσα σπάνιου υλικού</t>
  </si>
  <si>
    <t>17 MilJ j/w 1885 3.2</t>
  </si>
  <si>
    <t>17 MilJ j/w 1886 4.3</t>
  </si>
  <si>
    <t>Ethik / Baruch de Spinoza übersetzt und mit einer Einleitung und einem Register versehen von Otto Baensch.</t>
  </si>
  <si>
    <t>Spinoza, Benedictus de, 1632-1677.</t>
  </si>
  <si>
    <t>10. mit der neuen 7. gleichlautende Aufl.</t>
  </si>
  <si>
    <t>Leipzig : F. Meiner, 1922.</t>
  </si>
  <si>
    <t>17 SpiB e 1922</t>
  </si>
  <si>
    <t>Ο κώδιξ της μητροπόλεως Σισανίου και Σιατίστης : (1686-) / εκδίδεται υπό Μιχαήλ Αθ. Καλινδέρη.</t>
  </si>
  <si>
    <t>Θεσσαλονίκη : Εταιρεία Μακεδονικών Σπουδών, 1974</t>
  </si>
  <si>
    <t>271.2-788 ΚαλΜ κ 1974</t>
  </si>
  <si>
    <t>Paulus : sein Leben und seine Briefe, in religionsgeschichtlichem Zusammenhang dargestellt / cvon Josef Holzner.</t>
  </si>
  <si>
    <t>Holzner, Joseph, 1875-</t>
  </si>
  <si>
    <t>15.-19. Aufl.</t>
  </si>
  <si>
    <t>Freiburg im Breisgau : Herder, [1941]</t>
  </si>
  <si>
    <t>27-248.2 HolJ p 1941</t>
  </si>
  <si>
    <t>In Praise of Idleness. Γερμανικά.;"Lob des Müssiggangs / Bertrand Russell Übersetzung von Elisabeth Fischer-Wernecke."</t>
  </si>
  <si>
    <t>Russell, Bertrand, 1872-1970.</t>
  </si>
  <si>
    <t>Hamburg, Wien: Paul Zsolnay, [1957]</t>
  </si>
  <si>
    <t>304 RusB FisE i/l 1957</t>
  </si>
  <si>
    <t>Οι προφήται εν τη Αρχαία Εβραϊκή πολιτεία / Ιωάννου Χ. Αγαπίδη.</t>
  </si>
  <si>
    <t>Αγαπίδης, Ιωάννης Χ.</t>
  </si>
  <si>
    <t>Θεσσαλονίκη : [χ.ό], 1966.</t>
  </si>
  <si>
    <t>308(33) ΑγαΙ π 1966</t>
  </si>
  <si>
    <t>Philosophie des Geldes / von Goerg Simmel.</t>
  </si>
  <si>
    <t>Simmel, Georg, 1858-1918.</t>
  </si>
  <si>
    <t>3. Aufl. unveranderte.</t>
  </si>
  <si>
    <t>Munchen : Duncker &amp; Humblot, 1920.</t>
  </si>
  <si>
    <t>316.334.2 SimG p 1920</t>
  </si>
  <si>
    <t>Κοινωνική δυναμική και πολιτική αυτοδιοίκηση : οι ελληνικές κοινότητες της τουρκοκρατίας / Γιώργος Δ. Κοντογιώργης.</t>
  </si>
  <si>
    <t>Κοντογιώργης, Γεώργιος Δ., 1947-</t>
  </si>
  <si>
    <t>Αθήνα : Νέα Σύνορα, 1982</t>
  </si>
  <si>
    <t>316.35(495) 17 ΚονΓ κ 1982</t>
  </si>
  <si>
    <t>Από την ελπίδα στην απόγνωση : 1973-2013 / Ολύμπιος Δαφέρμος.</t>
  </si>
  <si>
    <t>Δαφέρμος, Ολύμπιος.</t>
  </si>
  <si>
    <t>Αθήνα : Γαβριηλίδης, 2013.</t>
  </si>
  <si>
    <t>32(495) 1967/... ΔαφΟ α 2013</t>
  </si>
  <si>
    <t>Γαλλικός Μάης και Αντιδικτατορικό Φοιτητικό Κίνημα : Αντιδικτατορικό Φοιτητικό Κίνημα Πολυτεχνείο και η κατάρρευση της στρατιωτικής δικτατορίας / Ολύμπιος Δαφέρμος.</t>
  </si>
  <si>
    <t>Αθήνα : Εταιρεία Σύγχρονης Ιστορίας, 2020.</t>
  </si>
  <si>
    <t>32(495) 1967/... ΔαφΟ γ 2020</t>
  </si>
  <si>
    <t>La Republique hellenique / Charles Zorgbibe.</t>
  </si>
  <si>
    <t>Zorgbibe, Charles</t>
  </si>
  <si>
    <t>Paris : Berger-Levrault, c1978</t>
  </si>
  <si>
    <t>32(495) 1974/... ZorC r 1978</t>
  </si>
  <si>
    <t>Κράτος και κυβερνήσεις της μεταπολίτευσης 1974-2011 : τα μεγάλα προβλήματα διακυβέρνησης και η αντιμετώπισή τους / Δημήτριος Γ. Σιούφας.</t>
  </si>
  <si>
    <t>Σιούφας, Δημήτρης.</t>
  </si>
  <si>
    <t>Αθήνα : [χ.ό.], 2012.</t>
  </si>
  <si>
    <t>32(495) 1974/... ΣιοΔ κ 2012</t>
  </si>
  <si>
    <t>Φοιτητές και δικτατορία : το αντιδικτατορικό φοιτητικό κίνημα, 1972-1973 / Ολύμπιος Δαφέρμος.</t>
  </si>
  <si>
    <t>Αθήνα : Εταιρεία Σύγχρονης Ιστορίας, 2021.</t>
  </si>
  <si>
    <t>323.26-057.875 ΔαφΟ φ 2021</t>
  </si>
  <si>
    <t>Καπιταλιστική αναδιάρθρωση, καταστάσεις έκτακτης ανάγκης και εργασία / Δημήτρης Α. Τραυλός - Τζανετάτος.</t>
  </si>
  <si>
    <t>Τραυλός-Τζανετάτος, Δημήτρης Α., 1943-</t>
  </si>
  <si>
    <t>Αθήνα Θεσσαλονίκη : Σάκκουλας, 2023.</t>
  </si>
  <si>
    <t>331.5 20 ΤραΔ κ 2023</t>
  </si>
  <si>
    <t>The Lexus and the olive tree / Thomas L. Friedman.</t>
  </si>
  <si>
    <t>Friedman, Thomas L.</t>
  </si>
  <si>
    <t>New York : Farrar, traus and Giroux, 2000.</t>
  </si>
  <si>
    <t>339 FriT l 2000</t>
  </si>
  <si>
    <t>Lexique juridique : expressions latines / Henri Roland.</t>
  </si>
  <si>
    <t>Roland, Henri.</t>
  </si>
  <si>
    <t>Paris : Litec, 1999.</t>
  </si>
  <si>
    <t>34(038)=133.1 RolH l 1999</t>
  </si>
  <si>
    <t>Selected writings of Benjamin Nathan Cardozo : the choice of Tycho Brahe: including also the complete texts of nature of the judicial process, growth of the law.. ; edited by Margaret E. Hall ; with a foreword by Edwin W. Patterson.</t>
  </si>
  <si>
    <t>Cardozo, Benjamin N. Benjamin Nathan, 1870-1938.</t>
  </si>
  <si>
    <t>New York : Fallon, 1947, 1967 (ανατύπωση)</t>
  </si>
  <si>
    <t>34(081) CarB s 1947</t>
  </si>
  <si>
    <t>Αίθουσα Ιστορίας, Θεωρίας και Φιλοσοφίας του Δικαίου - Ανατύπωση του 1967</t>
  </si>
  <si>
    <t>Θέματα αστικού, εμπορικού και δικονομικού δικαίου / Παναγιώτη Κ. Μάζη.</t>
  </si>
  <si>
    <t>Μάζης, Παναγιώτης Κ.</t>
  </si>
  <si>
    <t>Αθήνα Κομοτηνή : Σάκκουλας, 1993-2004.</t>
  </si>
  <si>
    <t>34(081) ΜαζΠ θ 2004 2</t>
  </si>
  <si>
    <t>34(081) ΠαμΚ σ 2000 1</t>
  </si>
  <si>
    <t>34(081) ΠαμΚ σ 2000 2.1</t>
  </si>
  <si>
    <t>The international practice of law : liber amicorum for Thomas Bar and Robert Karrer / edited by Nedim Peter Vogt ... [et al.]</t>
  </si>
  <si>
    <t>Basel, Switzerland : Helbing &amp; Lichtenhahn : The Hague : Kluwer Law International, 1997.</t>
  </si>
  <si>
    <t>34(082.2) BarT i 1997</t>
  </si>
  <si>
    <t>International perspectives on civil justice : essays in honour of Sir Jack I.H. Jacob, Q.C. / edited by I.R. Scott with a foreword by Lord Lane.</t>
  </si>
  <si>
    <t>London : Sweet &amp; Maxwell, 1990.</t>
  </si>
  <si>
    <t>34(082.2) JacJ i 1990</t>
  </si>
  <si>
    <t>Festschrift für Erik Jayme / herausgegeben von Heinz-Peter Mansel.. [et al.].</t>
  </si>
  <si>
    <t>München : Sellier, 2004.</t>
  </si>
  <si>
    <t>34(082.2) JayE f 2004 1</t>
  </si>
  <si>
    <t>34(082.2) JayE f 2004 2</t>
  </si>
  <si>
    <t>Festschrift für Winfried Kralik zum 65. Geburtstag : Verfahrensrecht, Privatrecht / herausgegeben von Walter H. Rechberger, Rudolf Welser.</t>
  </si>
  <si>
    <t>Wien : Manz, 1986.</t>
  </si>
  <si>
    <t>34(082.2) KraW f 1986</t>
  </si>
  <si>
    <t>Gedächtnisschrift für Alexander Lüderitz / herausgegeben von Haimo Schack unter Mitwirkung von Norbert Horn ... [et al.]</t>
  </si>
  <si>
    <t>München : C. H. Beck, 2000.</t>
  </si>
  <si>
    <t>34(082.2) LüdA g 2000</t>
  </si>
  <si>
    <t>Pax-Ius-Libertas = Pax-Ius-Libertas : αφιέρωμα στον Δημήτριο Σ. Κωνσταντόπουλο: miscellanea in honorem Demetrii S. Constantopuli.</t>
  </si>
  <si>
    <t>Κωνσταντόπουλος, Δημήτριος Σ., 1916-2008.</t>
  </si>
  <si>
    <t>Θεσσαλονίκη : Αριστοτέλειο Πανεπιστήμιο Θεσσαλονίκης. Σχολή Νομικών και Οικονομικών Επιστημών, 1990.</t>
  </si>
  <si>
    <t>34(082.2) ΚωνΔ p 1990 2</t>
  </si>
  <si>
    <t>Auge des Gesetzes. Ελληνικά;"Namen des Gesetzez. Ελληνικά";"Το μάτι του νόμου Εν ονόματι του νόμου / Μίκαελ Στολλάις μετάφραση Κώστας Σπαθαράκης επιμέλεια Μαρίνα Μαροπούλου."</t>
  </si>
  <si>
    <t>Stolleis, Michael, 1941-2021.</t>
  </si>
  <si>
    <t>Αθήνα : Νήσος, 2020.</t>
  </si>
  <si>
    <t>34(091) StoM a/μ 2020</t>
  </si>
  <si>
    <t>Clés pour le siècle : droit et science politique, information et communication, sciences économiques et de gestion / Université Panthéon-Assas (Paris II).</t>
  </si>
  <si>
    <t>Paris : Dalloz, 2000.</t>
  </si>
  <si>
    <t>34‪(091)‬ UDESSP c 2000</t>
  </si>
  <si>
    <t>Ιστορία και εισηγήσεις του Ρωμαϊκού Δικαίου : ως εισαγωγή εις τον αστικόν κώδικα και εις το προσχύσαν αυτού αστικόν δίκιαιον / υπό Γεωργίου Α. Πετρόπουλου.</t>
  </si>
  <si>
    <t>Πετρόπουλος, Γεώργιος Α., 1897-1964.</t>
  </si>
  <si>
    <t>Αθήνα : Οργανισμός Εκδόσεων Διδακτικών Βιβλίων, 1963.</t>
  </si>
  <si>
    <t>34(37) ΠετΓ ι 1963 1</t>
  </si>
  <si>
    <t>Europe's judicial systems : past and future / edited by Takeshi Kojima ... [et al.]</t>
  </si>
  <si>
    <t>Tokyo : The Institute of Comparative Law in Japan, Chuo University Press, 1996.</t>
  </si>
  <si>
    <t>34(4)(063) KojT e 1996</t>
  </si>
  <si>
    <t>The oracles of the law / by John P. Dawson.</t>
  </si>
  <si>
    <t>Dawson, Johnson P.</t>
  </si>
  <si>
    <t>[Michigan] : The University of Michigan Law School, [1979]</t>
  </si>
  <si>
    <t>34(4)(091) DawJ o 1971</t>
  </si>
  <si>
    <t>Law and modern society / P.S. Atiyah.</t>
  </si>
  <si>
    <t>Atiyah, P. S.</t>
  </si>
  <si>
    <t>Oxford : Oxford University Press, 1995.</t>
  </si>
  <si>
    <t>34(410) AtiP l 1995</t>
  </si>
  <si>
    <t>Le droit anglais / René David, Xavier Blanc-Jouvan.</t>
  </si>
  <si>
    <t>David, René.</t>
  </si>
  <si>
    <t>8e éd. corr.</t>
  </si>
  <si>
    <t>Paris : Presses Universitaires de France, 1998.</t>
  </si>
  <si>
    <t>34(410) DavR d 1998</t>
  </si>
  <si>
    <t>Einführung in das Recht der Bundesrepublik Deutschland / von Fritz Baur fortgeführt von Gerhard Walter.</t>
  </si>
  <si>
    <t>Baur, Fritz.</t>
  </si>
  <si>
    <t>6., neubearb. und erw. Aufl.</t>
  </si>
  <si>
    <t>München : Beck, 1992.</t>
  </si>
  <si>
    <t>34(430) BauF e 1992</t>
  </si>
  <si>
    <t>Die gesammten materialien zu den reichs-justizgesetzen / auf Veranlassung des Kaiserlichen Reichs-Justizamts herausgegeben von C. Hahn Fortgesetzt von B. Mugdan.</t>
  </si>
  <si>
    <t>2. Aufl.</t>
  </si>
  <si>
    <t>Berlin : R. v. Decker, 1880-1898.</t>
  </si>
  <si>
    <t>34(430) HahC g 1897 5</t>
  </si>
  <si>
    <t>34(430) HahC g 1898 7</t>
  </si>
  <si>
    <t>Staatsrecht-Verfahrensrecht, Zivilrecht : Schriften aus vier Jahrzehnten / Karl August Bettermann herausgegeben von Detlef Merten ... [et al.].</t>
  </si>
  <si>
    <t>Bettermann, Karl August.</t>
  </si>
  <si>
    <t>Koln : Heymanns, 1988.</t>
  </si>
  <si>
    <t>34(430)(081.2) BetK s 1988</t>
  </si>
  <si>
    <t>Der Unrechts-Staat : Recht und Justiz im Nationalsozialismus / Redaktion Kritische Justiz (Hrsg.), [Thomas Blanke ... et al.] mit Beitr. von Bernhard Blanke ... [et al.].</t>
  </si>
  <si>
    <t>Frankfurt am Main : Europäische Verlagsanstalt, 1979.</t>
  </si>
  <si>
    <t>34‪(430)‬‪(091)‬ BlaT u 1979</t>
  </si>
  <si>
    <t>Entartetes Recht : Rechtslehren und Kronjuristen im Dritten Reich / Bernd Rüthers.</t>
  </si>
  <si>
    <t>Rüthers, Bernd.</t>
  </si>
  <si>
    <t>2. verbesserte Auf.</t>
  </si>
  <si>
    <t>München : Verlag Beck, 1989.</t>
  </si>
  <si>
    <t>34(430)(091) RütB e 1989</t>
  </si>
  <si>
    <t>Forschungsband Franz Klein (1854-1926) : Leben und Wirken : Beiträge des Symposiums Franz Klein zum 60. Todestag / im Auftrag der Wiener Rechtsgeschichtlichen Gesellschaft herausgegeben von Herbert Hofmeister.</t>
  </si>
  <si>
    <t>Symposium Franz Klein zum 60. Todestag ( 1986 : Vienna, Austria)</t>
  </si>
  <si>
    <t>Wien : Manz, 1988.</t>
  </si>
  <si>
    <t>34‪(436)‬‪(092)‬‪(063)‬ FFK1986 1988</t>
  </si>
  <si>
    <t>Επικουρικότητα και επικουρικές αρμοδιότητες : η έκθεση της Ευρωπαϊκής Συνέλευσης/ εισαγωγή Κωνσταντίνος Στεφάνου.</t>
  </si>
  <si>
    <t>Ινστιτούτο Αμυντικών Αναλύσεων.</t>
  </si>
  <si>
    <t>Αθήνα : Ινστιτούτο Αμυντικών Αναλύσεων, 2003.</t>
  </si>
  <si>
    <t>34(4-672EU) ΙΑΑ ε 2003</t>
  </si>
  <si>
    <t>Basistexte zum Europäischen Privatrecht : Textsammlung / Reiner Schulze, Reinhard Zimmermann (Hrsg.)</t>
  </si>
  <si>
    <t>Baden-Baden : Nomos, c2000.</t>
  </si>
  <si>
    <t>34(4-672EU)(094.5) SchR b 2000</t>
  </si>
  <si>
    <t>Das Sowjetrecht : Grundzüge der Entwicklung, 1917-1970 / Walter Meder.</t>
  </si>
  <si>
    <t>Meder, Walter.</t>
  </si>
  <si>
    <t>Frankfurt am Main : Metzner, 1971.</t>
  </si>
  <si>
    <t>34(47+57)(091) MedW s 1971</t>
  </si>
  <si>
    <t>Finnish legal system and recent development / Erkki J. Hollo (ed.).</t>
  </si>
  <si>
    <t>International Congress of Comparative Law (17th : 2006 : Utrecht, Netherlands)</t>
  </si>
  <si>
    <t>Helsinki : Edita, 2006.</t>
  </si>
  <si>
    <t>34(480)(063) ICCL2006 f 2006</t>
  </si>
  <si>
    <t>Introduction to Cyprus law / Andreas Neocleous &amp; Co. editor Dennis Campbell.</t>
  </si>
  <si>
    <t>Andreas Neocleous &amp; Co.</t>
  </si>
  <si>
    <t>[s.l] : Yorkhill Law Pub., published under the auspices of the Center for International Legal Studies, 2000.</t>
  </si>
  <si>
    <t>34(564.3) AN i 2000</t>
  </si>
  <si>
    <t>The nature and functions of law / by Harold J. Berman and William R. Greiner.</t>
  </si>
  <si>
    <t>Berman, Harold J., 1918-2007.</t>
  </si>
  <si>
    <t>4th ed.</t>
  </si>
  <si>
    <t>Mineola, N.Y. : Foundation Press, 1980.</t>
  </si>
  <si>
    <t>34(73) BerH n 1980</t>
  </si>
  <si>
    <t>Law in America : a short history / Lawrence M. Friedman.</t>
  </si>
  <si>
    <t>Friedman, Lawrence M. (Lawrence Meir), 1930-</t>
  </si>
  <si>
    <t>New York : Modern Library, c2002.</t>
  </si>
  <si>
    <t>34(73)(091) FriL l 2002</t>
  </si>
  <si>
    <t>The transformation of American law, 1780-1860 / Morton J. Horwitz.</t>
  </si>
  <si>
    <t>Horwitz, Morton J., 1938-</t>
  </si>
  <si>
    <t>Cambridge, Massachusetts : Harvard University Press, 1977.</t>
  </si>
  <si>
    <t>34(73)(091) HorM t 1977</t>
  </si>
  <si>
    <t>The Holmes reader / selected and edited by Julius J. Marke.</t>
  </si>
  <si>
    <t>New York : Oceana Publications, 1955.</t>
  </si>
  <si>
    <t>34(73)(092) MarJ h 1955</t>
  </si>
  <si>
    <t>Trials on trial : the pure theory of legal procedure / Gordon Tullock.</t>
  </si>
  <si>
    <t>Tullock, Gordon.</t>
  </si>
  <si>
    <t>New York : Columbia University Press, 1980.</t>
  </si>
  <si>
    <t>34.03 TulG t 1980</t>
  </si>
  <si>
    <t>Linguistique juridique / Gerard Cornu.</t>
  </si>
  <si>
    <t>Cornu, Gérard.</t>
  </si>
  <si>
    <t>2̂ ed.</t>
  </si>
  <si>
    <t>Paris : Montchrestien, 2000.</t>
  </si>
  <si>
    <t>340.113 CorG l 2000</t>
  </si>
  <si>
    <t>Law, legislation, and liberty : a new statement of the liberal principles of justice and political economy / F.A. Hayek.</t>
  </si>
  <si>
    <t>Hayek, Friedrich A. von (Friedrich August), 1899-</t>
  </si>
  <si>
    <t>London : Routledge and Kegan Paul, c1982.</t>
  </si>
  <si>
    <t>340.114 HayF l 1982</t>
  </si>
  <si>
    <t>The cultural study of law : reconstructing legal scholarship / Paul W. Kahn</t>
  </si>
  <si>
    <t>Kahn, Paul W.</t>
  </si>
  <si>
    <t>Chicago London : The University of Chicago Press, 1999.</t>
  </si>
  <si>
    <t>340.12 KahP c 1999</t>
  </si>
  <si>
    <t>La loi / introduction, choix de textes, commentaires, vade-mecum et bibliographie par Gabrielle Radica.</t>
  </si>
  <si>
    <t>Radica, Gabrielle.</t>
  </si>
  <si>
    <t>Paris : Flammarion, 2000.</t>
  </si>
  <si>
    <t>340.12 RadG l 2000</t>
  </si>
  <si>
    <t>Le juste / Paul Ricœur.</t>
  </si>
  <si>
    <t>Ricœur, Paul.</t>
  </si>
  <si>
    <t>Paris : Editions Esprit, 1995.</t>
  </si>
  <si>
    <t>340.12 RicP j 1995</t>
  </si>
  <si>
    <t>La jurisprudence / Frederic Zenati.</t>
  </si>
  <si>
    <t>Zénati, Frédéric.</t>
  </si>
  <si>
    <t>Paris : Dalloz, 1991.</t>
  </si>
  <si>
    <t>340.12 ZenF j 1991</t>
  </si>
  <si>
    <t>Law at the turn of the 20th century : international conference, Thessaloniki 1993 / edited by L. E. Kotsiris.</t>
  </si>
  <si>
    <t>International Conference on Law at the Turn of the 20th Century (1993 : Θεσσαλονίκη, Ελλάδα)</t>
  </si>
  <si>
    <t>Thessaloniki : Sakkoulas, 1994.</t>
  </si>
  <si>
    <t>340.12(063) ICLTC1993 1994</t>
  </si>
  <si>
    <t>Der Geist des englischen Rechts / Gustav Radbruch.</t>
  </si>
  <si>
    <t>Radbruch, Gustav, 1878-1949.</t>
  </si>
  <si>
    <t>4. Auf.</t>
  </si>
  <si>
    <t>Göttingen : Vandenhoeck und Ruprecht, 1958.</t>
  </si>
  <si>
    <t>340.12(410) RadG g 1958</t>
  </si>
  <si>
    <t>Lettre ouverte a la justice / Maurice Garcon.</t>
  </si>
  <si>
    <t>Garcon, Maurice, 1889-1971.</t>
  </si>
  <si>
    <t>Paris : A. Michel, 1966.</t>
  </si>
  <si>
    <t>340.12(44) GarM l 1966</t>
  </si>
  <si>
    <t>Essai sur la codification / Bruno Oppetit.</t>
  </si>
  <si>
    <t>Oppetit, Bruno.</t>
  </si>
  <si>
    <t>340.134 OppB e 1998</t>
  </si>
  <si>
    <t>Variations autour d'un droit commun : travaux préparatoires / Mireille Delmas-Marty ... [et al.].</t>
  </si>
  <si>
    <t>Delmas - Marty, Mireille.</t>
  </si>
  <si>
    <t>Paris : Société de législation comparée, 2001.</t>
  </si>
  <si>
    <t>340.5 DelM v 2001</t>
  </si>
  <si>
    <t>Sistemi giuridici : princìpi fondamentali / Francesco De Simone.</t>
  </si>
  <si>
    <t>De Simone, Francesco.</t>
  </si>
  <si>
    <t>Napoli : Liguori Editore, 2003.</t>
  </si>
  <si>
    <t>340.5 DeSF s 2003</t>
  </si>
  <si>
    <t>Toward comparative law in the 21st century : the 50th anniversary of the Institute of Comparative Law in Japan, Chuo University / [edited by The Institute of Comparative Law in Japan]</t>
  </si>
  <si>
    <t>Tokyo : Chuo University Press, 1998.</t>
  </si>
  <si>
    <t>340.5 NHK t 1998</t>
  </si>
  <si>
    <t>Conflict and integration : comparative law in the world today : the 40th anniversary of the Institute of Comparative Law in Japan, Chuo University, 1988 / [edited by the Institute of Comparative Law in Japan].</t>
  </si>
  <si>
    <t>Tokyo : Chuo University Press, 1988.</t>
  </si>
  <si>
    <t>340.5 ΝΗΚ c 1988</t>
  </si>
  <si>
    <t>The use of comparative law by courts : XIVe Congrès international de droit comparé, Athènes = XIVth International Congress of Comparative Law, Athens : 1997 / edited by Ulrich Drobnig and Sjef van Erp.</t>
  </si>
  <si>
    <t>International Congress of Comparative Law (14th : 1994 : Athens, Greece)</t>
  </si>
  <si>
    <t>The Hague Boston : Kluwer Law International, c1999.</t>
  </si>
  <si>
    <t>340.5‪(063)‬ ICCL1994 u 1999</t>
  </si>
  <si>
    <t>Comparative law facing the 21st century : a collection of general reports delivered at The XVth International Congress of Comparative law held in Bristol, United Kindom, July 1998 / edited by John W. Bridge.</t>
  </si>
  <si>
    <t>International Congress of Comparative Law (15th : 1998 : Bristol, England)</t>
  </si>
  <si>
    <t>London : UKNCCL, 2001.</t>
  </si>
  <si>
    <t>340.5(063) ICCL1998 c 2001</t>
  </si>
  <si>
    <t>Θέματα δικαστικής ψυχολογίας και δικαστικής ψυχιατρικής / Νικολάου Σ. Φωτάκη.</t>
  </si>
  <si>
    <t>Φωτάκης, Νικολάος Σ., 1930-</t>
  </si>
  <si>
    <t>Θεσσαλονίκη : Σάκκουλα, 1978-</t>
  </si>
  <si>
    <t>340.63 ΦωτΝ θ 1978 2.1</t>
  </si>
  <si>
    <t>340.63 ΦωτΝ θ 1979 2.2</t>
  </si>
  <si>
    <t>Souvenirs d'Orient et d'Οccident : marathon d'un combat multiforme / Philippe Drakidis.</t>
  </si>
  <si>
    <t>Δρακίδης, Φίλιππος.</t>
  </si>
  <si>
    <t>Genève : Tricorne, c1997.</t>
  </si>
  <si>
    <t>341(092) ΔραΦ s 1997</t>
  </si>
  <si>
    <t>Espace judiciaire et social européen : Actes du colloque des 5 et 6 novembre 2001/ sous la dir. de Georges de Leval et Joël Hubin.</t>
  </si>
  <si>
    <t>Bruxelles : Larcier, 2003.</t>
  </si>
  <si>
    <t>341(4-672EU)(063) EJSE2001 2003</t>
  </si>
  <si>
    <t>341.1/.8 ΚουΘ ε 1988 2</t>
  </si>
  <si>
    <t>Finnish Branch of International Law Association : 1946 - 1996 : essays on international law/ Ed.: Matti Tupamäki Finnish Branch of International Law Association.</t>
  </si>
  <si>
    <t>Helsinki : [s.n], 1998.</t>
  </si>
  <si>
    <t>341.1/.8(082.1) TupM f 1998</t>
  </si>
  <si>
    <t>La charte de lʹ Atlantique 1941 la Déclaration des Nations Unies 1942 : sauvegardées par la Charte de lʹ ONU, arsenal prioritaire de paix et de sécurité mondiales / Philippe Drakidis.</t>
  </si>
  <si>
    <t>Besançon : CRIPES, Centre de recherche et dʹinformation politique et sociale, 1995.</t>
  </si>
  <si>
    <t>341.123 ΔραΦ ca 1995</t>
  </si>
  <si>
    <t>Ο γενικός γραμματεύς του Οργανισμού Ηνωμένων Εθνών : καταστατικαί προβλέψεις και πρακτική εφαρμογή του θεσμού / Μαρίας Πετρολιά-Αμμανίτη.</t>
  </si>
  <si>
    <t>Πετρολιά-Αμμανίτη, Μαρία.</t>
  </si>
  <si>
    <t>Θεσσαλονίκη : Αφοί Σάκκουλα, 1974.</t>
  </si>
  <si>
    <t>341.123 ΠετΜ γ 1974</t>
  </si>
  <si>
    <t>Les royages de l'Europe. Ελληνικά;"Τα γρανάζια της Ευρώπης : πως λειτουργούν οι θεσμοί της Ευρωπαϊκής Κοινότητας / Emile Noél πρόλογος Κωνσταντίνου Τσάτσου</t>
  </si>
  <si>
    <t>μετάφραση Μιμή Τζιράνη-Τσιμαράτου."</t>
  </si>
  <si>
    <t>Αθήνα : Εκδόσεις Παπαζήση, 1979.</t>
  </si>
  <si>
    <t>341.174(4-672EC) NoeE g/r 1979</t>
  </si>
  <si>
    <t>Europe : unification and law / Edward Wall.</t>
  </si>
  <si>
    <t>Wall, Edward.</t>
  </si>
  <si>
    <t>Harmondsworth (Middlesex) : Penguin Books, 1969.</t>
  </si>
  <si>
    <t>341.174(4-672EC) WalE e 1969</t>
  </si>
  <si>
    <t>Die reform der europäischen union : Analysen - Positionen - Dokumente zur Regierungskonferenz 1996/1997 / Mathias Jopp, Otto Schmuck (Hrsg.)</t>
  </si>
  <si>
    <t>Bonn : Institut für Europäische Politik, 1996.</t>
  </si>
  <si>
    <t>341.174(4-672EU) JopM r 1996</t>
  </si>
  <si>
    <t>Problèmes et perspectives constitutionnels du processus de l'intégration européenne : aspects nationaux et européens / par Placide M. Mabaka avant-propos de Jacques Ziller préface de Vincent Coussirat-Coustere.</t>
  </si>
  <si>
    <t>Mabaka, Placide M.</t>
  </si>
  <si>
    <t>Athens Bruxelles : Sakkoulas Bruylant, 2006.</t>
  </si>
  <si>
    <t>341.174(4-672EU) MabP p 2006</t>
  </si>
  <si>
    <t>To δίκαιον της ανιθαγενείας / Κωνσταντίνου Π. Χορτάτου.</t>
  </si>
  <si>
    <t>Χορτάτος, Κωνσταντίνος Π.</t>
  </si>
  <si>
    <t>Αθήναι : [χ. ό.], 1961</t>
  </si>
  <si>
    <t>341.215.4 ΧορΚ δ 1961</t>
  </si>
  <si>
    <t>Immigration law and management in Greece : towards an exodus from underdevelopment and a comprehensive immigration policy / N. Sitaropoulos.</t>
  </si>
  <si>
    <t>Σιταρόπουλος, Νικόλας.</t>
  </si>
  <si>
    <t>Athens Komotini : Ant. N. Sakkoulas, 2003.</t>
  </si>
  <si>
    <t>341.215.4-054.72(495) ΣιτΝ i 2003</t>
  </si>
  <si>
    <t>Το δίκαιο της αλιείας / Μυλωνόπουλος Δημήτριος.</t>
  </si>
  <si>
    <t>Μυλωνόπουλος, Δημήτριος Ν., 1961-</t>
  </si>
  <si>
    <t>Αθήνα : Αθ. Σταμούλης, 2002.</t>
  </si>
  <si>
    <t>341.225.8 ΜυλΔ δ 2002</t>
  </si>
  <si>
    <t>Χρονικά 1986 = Annales 1986= Annals 1986 / Ίδρυμα Μαραγκοπούλου για τα Δικαιώματα του Ανθρώπου επιμέλεια εκδόσεως Τζούλια Ηλιοπούλου-Στράγγα.</t>
  </si>
  <si>
    <t>Ίδρυμα Μαραγκοπούλου για τα Δικαιώματα του Ανθρώπου.</t>
  </si>
  <si>
    <t>Αθήνα : Αντ. Ν. Σάκκουλας, 1988.</t>
  </si>
  <si>
    <t>341.231.14 ΙΜΔΑ χ 1986 1988</t>
  </si>
  <si>
    <t>Restatement of the law, the foreign relations law of the United States / the American Law Institute.</t>
  </si>
  <si>
    <t>American Law Institute.</t>
  </si>
  <si>
    <t>St. Paul, Minn. : American Law Institute Publishers, 1987.</t>
  </si>
  <si>
    <t>341.238(73) ALI r 1987 1</t>
  </si>
  <si>
    <t>The inadequacy of the contractual analogy in the law of treaties / Evangelos Raftopoulos ; with a preface by Andreas Gasis.</t>
  </si>
  <si>
    <t>Ραυτόπουλος, Ευάγγελος.</t>
  </si>
  <si>
    <t>Athens : Hellenic Institute of International and Foreign Law, 1990.</t>
  </si>
  <si>
    <t>341.24 ΡαυΕ i 1990</t>
  </si>
  <si>
    <t>International law in contemporary perspective : the public order of the world community : cases and materials / by Myres S. McDougal and W. Michael Reisman.</t>
  </si>
  <si>
    <t>McDougal, Myres S. Myres Smith, 1906-1998.</t>
  </si>
  <si>
    <t>Mineola, New York : The Foundation Press, 1981.</t>
  </si>
  <si>
    <t>341.29 McDM i 1981</t>
  </si>
  <si>
    <t>Cases and materials on the international legal system / by Covey T. Oliver ... [et al.].</t>
  </si>
  <si>
    <t>Oliver, Covey T., 1913-2007.</t>
  </si>
  <si>
    <t>Westbury, N.Y. : Foundation Press, 1995.</t>
  </si>
  <si>
    <t>341.29 OliC c 1995</t>
  </si>
  <si>
    <t>Die wirtschaftliche Intervention im Volkerrecht der Gegenwart : volkerrechtliche Erlauterung des Tatbestandes und Versuch einer operationellen Definition / vorgelegt von Georgios Paschos.</t>
  </si>
  <si>
    <t>Πάσχος, Γιώργος.</t>
  </si>
  <si>
    <t>Thessalonik, 1974.</t>
  </si>
  <si>
    <t>341.355.4 ΠασΓ w 1974</t>
  </si>
  <si>
    <t>Resolving transnational disputes through international arbitration / Sixth Sokol Colloquium Thomas E. Carbonneau, editor and contributor.</t>
  </si>
  <si>
    <t>Sokol Colloquium (6th : 1982 : University of Virginia)</t>
  </si>
  <si>
    <t>Charlottesville : University Press of Virginia, 1984.</t>
  </si>
  <si>
    <t>341.63(063) SC1982 r 1984</t>
  </si>
  <si>
    <t>Issues of international arbitration and the new Greek law on international commercial arbitration / Stelios Koussoulis.</t>
  </si>
  <si>
    <t>Κουσούλης, Στέλιος Ν., 1959-2007.</t>
  </si>
  <si>
    <t>Athens : Sakkoulas, 1999.</t>
  </si>
  <si>
    <t>341.63:347.7(495) ΚουΣ i 1999</t>
  </si>
  <si>
    <t>Evolution récente du droit judiciaire communautaire / sous la direction de Vassili Christianos préface J. C. Moitinho de Almeida.</t>
  </si>
  <si>
    <t>Maastricht : Institut Européen d' Administration Publique, 1994-1995.</t>
  </si>
  <si>
    <t>341.645.5(4-672EU) ΧριΒ e 1994 1</t>
  </si>
  <si>
    <t>341.645.5(4-672EU) ΧριΒ e 1995 2</t>
  </si>
  <si>
    <t>Vorabentscheidungsverfahren vor dem Gerichtshof der Europäischen Gemeinschaft : europäische Erfahrungen und österreichische Perspektiven / Ludwig-Boltzmann-Institut für Europarecht. Gerte Reichelt (Hrsg.)</t>
  </si>
  <si>
    <t>Wien : Manz, 1998</t>
  </si>
  <si>
    <t>341.645.5(4-672EU)(063) ReiG v 1998</t>
  </si>
  <si>
    <t>Droit international privé holistique : droit uniforme et droit international privé / par Charalambos P. Pamboukis.</t>
  </si>
  <si>
    <t>Παμπούκης, Χάρης Π., 1958-</t>
  </si>
  <si>
    <t>Leiden Boston : Nijhoff, 2007.</t>
  </si>
  <si>
    <t>341.9 ΠαμΧ d 2008</t>
  </si>
  <si>
    <t>Diritto internazionale privato / Tito Ballarino con la collaborazione di Andrea Bonomi.</t>
  </si>
  <si>
    <t>Ballarino, Tito.</t>
  </si>
  <si>
    <t>2. ed. aggiornata sulla legge 218/1995.</t>
  </si>
  <si>
    <t>Padova : CEDAM, 1996.</t>
  </si>
  <si>
    <t>341.9(450) BalT d 1996</t>
  </si>
  <si>
    <t>Manuale breve di diritto internazionale privato : aggiornato sulla nuova adozione internazionale e sui regolamenti comunitari relativi alla procedura civile internazionale / Tito Ballarino.</t>
  </si>
  <si>
    <t>Padova : CEDAM, 2002.</t>
  </si>
  <si>
    <t>341.9(450) BalT m 2002</t>
  </si>
  <si>
    <t>Ein internationales Zivilverfahrensrecht fur Gesamteuropa : EuGVU, Lugano-Ubereinkommen und die Rechtsentwicklungen in Mittel- und Osteuropa: Landerberichte, Modellvergleich, Erfahrungen. Beitrage und Diskussionen des Symposiums 1991 in Heidelberg mit einschlagigen Materialien im Anhang / herausgegeben von Erik Jayme ; mit Beitragen von Michael Bogdan .. [u. a.].</t>
  </si>
  <si>
    <t>Symposium das Europaische Gerichtsstands- und Vollstreckungsubereinkommen und die Rechtsentwicklungen in Mittel- und Osteuropa (1991 : Heidelberg, Germany)</t>
  </si>
  <si>
    <t>Heidelberg : C.F. Muller Juristischer Verlag, c1992.</t>
  </si>
  <si>
    <t>341.9(4-672EU)(063) SEGVRMO1991 i 1992</t>
  </si>
  <si>
    <t>Canadian conflict of laws / J. -G. Castel.</t>
  </si>
  <si>
    <t>Castel, J.-G.</t>
  </si>
  <si>
    <t>4rth ed.</t>
  </si>
  <si>
    <t>Toronto Vancouver : Butterworths, 1997.</t>
  </si>
  <si>
    <t>341.9(71) CasJ c 1997</t>
  </si>
  <si>
    <t>Transnational legal problems : materials and text / by Henry J. Steiner and Detlev F. Vagts.</t>
  </si>
  <si>
    <t>Steiner, Henry J.</t>
  </si>
  <si>
    <t>Mineola, New York : Foundation Press, 1986.</t>
  </si>
  <si>
    <t>341.9(73)(094.9) SteH t 1986</t>
  </si>
  <si>
    <t>La Convenzione di Roma sul diritto applicabile ai contratti internazionali / [a cura di] Giorgio Sacerdoti, Manlio Frigo.</t>
  </si>
  <si>
    <t>Milano : A. Giuffrè, 1993.</t>
  </si>
  <si>
    <t>341.96:347.44‪(4-672EU)‬ SacG c 1993</t>
  </si>
  <si>
    <t>The international survey of family law, 1994 / edited by Andrew Bainham.</t>
  </si>
  <si>
    <t>The Hague Bosdton London : Martinus Nijhoff, 1996.</t>
  </si>
  <si>
    <t>341.96:347.6(058) ISFL 1996</t>
  </si>
  <si>
    <t>The international survey of family law, 1995 / edited by Andrew Bainham.</t>
  </si>
  <si>
    <t>The Hague Boston London : Martinus Nijhoff, 1997.</t>
  </si>
  <si>
    <t>341.96:347.6(058) ISFL 1997</t>
  </si>
  <si>
    <t>The International survey of family law, 1996 / edited by Andrew Bainham.</t>
  </si>
  <si>
    <t>The Hague Boston London : Martinus Nijhoff, 1998.</t>
  </si>
  <si>
    <t>341.96:347.6(058) ISFL 1998</t>
  </si>
  <si>
    <t>The international survey of family law, 1997 / edited by Andrew Bainham.</t>
  </si>
  <si>
    <t>The Hague Boston London : Martinus Nijhoff, 1999.</t>
  </si>
  <si>
    <t>341.96:347.6(058) ISFL 1999</t>
  </si>
  <si>
    <t>The international survey of family law, 2000 / edited by Andrew Bainham.</t>
  </si>
  <si>
    <t>Bristol : Family Law, c2000.</t>
  </si>
  <si>
    <t>341.96:347.6(058) ISFL 2000</t>
  </si>
  <si>
    <t>The international survey of family law, 2003 / general editor Andrew Bainham.</t>
  </si>
  <si>
    <t>Bristol : Family Law, 2003.</t>
  </si>
  <si>
    <t>341.96:347.6(058) ISFL 2003</t>
  </si>
  <si>
    <t>The international survey of family law, 2004 / general editor Andrew Bainham.</t>
  </si>
  <si>
    <t>Bristol : Family Law, 2004.</t>
  </si>
  <si>
    <t>341.96:347.6(058) ISFL 2004</t>
  </si>
  <si>
    <t>Le Pluralisme des statuts personnels dans les états multicommunautaires : droit libanais et droits proche-orientaux / Pierre Gannagé.</t>
  </si>
  <si>
    <t>Gannagé, Pierre.</t>
  </si>
  <si>
    <t>Beyrouth (Liban) : Université Saint-Joseph Bruxelles : É. Bruylant [etc.], 2001.</t>
  </si>
  <si>
    <t>341.96:347.6(5-15) GanP p 2001</t>
  </si>
  <si>
    <t>Transatlantic regulatory cooperation : legal problems and political prospects / edited by George A. Bermann, Matthias Herdegen, and Peter L. Lindseth.</t>
  </si>
  <si>
    <t>New York : Oxford University Press, 2000.</t>
  </si>
  <si>
    <t>341.96:347.7 BerG t 2000</t>
  </si>
  <si>
    <t>International market change and the law / Edited by Jukka Mähönen.</t>
  </si>
  <si>
    <t>Turku : [Turku Law School], 1996.</t>
  </si>
  <si>
    <t>341.96:347.7 MähJ i 1996</t>
  </si>
  <si>
    <t>Investitionsschutzverträge vor Schiedsgerichten / von Heleni Theodorou.</t>
  </si>
  <si>
    <t>Θεοδώρου, Ελένη.</t>
  </si>
  <si>
    <t>Berlin : Duncker &amp; Humblot, 2001.</t>
  </si>
  <si>
    <t>341.96:347.7 ΘεοΕ i 2001</t>
  </si>
  <si>
    <t>New directions in business law research / edited by Børge Dahl and Ruth Nielsen.</t>
  </si>
  <si>
    <t>København: GadJura, 1996.</t>
  </si>
  <si>
    <t>341.96:347.7(063) DahB n 1996</t>
  </si>
  <si>
    <t>Cases and materials on the regulation of international business and economic relations / Alan C. Swan, John F. Murphy.</t>
  </si>
  <si>
    <t>Swan, Alan C.</t>
  </si>
  <si>
    <t>New York : Matthew Bender, 1999.</t>
  </si>
  <si>
    <t>341.96:347.7(094.9) SwaA c 1999</t>
  </si>
  <si>
    <t>Harmonisierungsprobleme im europäischen Wirtschaftsrecht / Apostolos M. Anthimos, Marc-André Delp, Harald Harazim.</t>
  </si>
  <si>
    <t>Άνθιμος, Απόστολος Μ.</t>
  </si>
  <si>
    <t>Baden-Baden : Nomos-Verlag., 2000.</t>
  </si>
  <si>
    <t>341.96:347.7(4-672EU) ΑνθΑ h 2000</t>
  </si>
  <si>
    <t>Legal problems of international economic relations : cases, materials, and text on the national and international regulation of transnational economic relations / by John H. Jackson.</t>
  </si>
  <si>
    <t>Jackson, John Howard, 1932-</t>
  </si>
  <si>
    <t>St. Paul : West Pub. Co., 1977.</t>
  </si>
  <si>
    <t>341.96:347.7(73)(094.9) JacJ l 1977</t>
  </si>
  <si>
    <t>Transnational business problems / by Detlev F. Vagts.</t>
  </si>
  <si>
    <t>Vagts, Detlev F.</t>
  </si>
  <si>
    <t>Mineola : Foundation Press, 1986.</t>
  </si>
  <si>
    <t>341.96:347.72(094.9) VagD t 1986</t>
  </si>
  <si>
    <t>L'arbitrato estero : il sistema delle convenzioni internazionali / Antonio Briguglio.</t>
  </si>
  <si>
    <t>Briguglio, Antonio R.</t>
  </si>
  <si>
    <t>Padova : CEDAM, 1999.</t>
  </si>
  <si>
    <t>341.98 BriA a 1999</t>
  </si>
  <si>
    <t>Vers un procès civil universel? : les règles transnationales de procédure civile de l'American Law Institute / sous la direction de Philippe Fouchard.</t>
  </si>
  <si>
    <t>Paris : Editions Panthéon-Assas : L.G.D.J., diffuseur, 2001.</t>
  </si>
  <si>
    <t>341.98‪(063)‬ VPCU2000 2001</t>
  </si>
  <si>
    <t>Trans-national aspects of procedural law : X⁰ World Congress on procedural law : Taormina, 17-23 settembre 1995 : general reports / a cura di Italo Andolina.</t>
  </si>
  <si>
    <t>World Conference on Procedural Law (10th : 1995 : Taormina, Italy)</t>
  </si>
  <si>
    <t>Milano : Giuffrè, 1998.</t>
  </si>
  <si>
    <t>341.98‪(063)‬ WCPL1995 t 1998</t>
  </si>
  <si>
    <t>Europaeisches Zivilprozessrecht : Kommentar / herausgegeben von Thomas Rauscher.</t>
  </si>
  <si>
    <t>Muenchen : Sellier, c2006.</t>
  </si>
  <si>
    <t>341.98(4-672EU) RauT e 2006</t>
  </si>
  <si>
    <t>Le droit de l'arbitrage interne et international en Suisse / P. Lalive, J.-F. Poudret, C. Reymond.</t>
  </si>
  <si>
    <t>Lalive, Pierre.</t>
  </si>
  <si>
    <t>Édition annotée et commentée du Concordat sur l'arbitrage du 27 mars 1969 et des dispositions sur l'arbitrage international de la Loi fédérale du 18 décembre 1987 sur le droit international privé.</t>
  </si>
  <si>
    <t>Lausanne : Payot , 1989.</t>
  </si>
  <si>
    <t>341.98(494) LalP d 1989</t>
  </si>
  <si>
    <t>Συμβατική περιβαλλοντική διακυβέρνηση και Μεσόγειος ή Plus Ultra : ο κύκλος των αποβλήτων / Ευάγγελος Ραυτόπουλος.</t>
  </si>
  <si>
    <t>Αθήνα Κομοτηνή : Αντ. Ν. Σάκκουλας, 2006.</t>
  </si>
  <si>
    <t>341:502.51(262) ΡαυΕ σ 2006</t>
  </si>
  <si>
    <t>Power maps : comparative politics of constitutions / Ivo D. Duchacek.</t>
  </si>
  <si>
    <t>Duchacek, Ivo D., 1913-1988.</t>
  </si>
  <si>
    <t>Santa Barbara, Calif., ABC-Clio [1973].</t>
  </si>
  <si>
    <t>342 DucI p 1973</t>
  </si>
  <si>
    <t>Die Verfassung als Katalysator zwischen Gesellschaft und Staat : das Grundgesetz der Bundesrepublik Deutschland nach 40 Jahren im Vergleich mit den Bestrebungen der ungarischen Verfassungsreform : Ergebnisse eines ungarisch-deutschen Kolloquiums am 18. und 19. Mai 1989 im Goethe-Institut, Budapest / herausgegeben von Antal Ádám und Heinrich Scholler.</t>
  </si>
  <si>
    <t>München : Südosteuropa-Gesellschaft, 1990.</t>
  </si>
  <si>
    <t>342‪(063)‬ VKZ1989 1990</t>
  </si>
  <si>
    <t>Constitutional choices / Laurence H. Tribe.</t>
  </si>
  <si>
    <t>Tribe, Laurence H.</t>
  </si>
  <si>
    <t>Cambridge, Mass. : Harvard University Press, 1985.</t>
  </si>
  <si>
    <t>342(430) TriL c 1985</t>
  </si>
  <si>
    <t>Das Demokratische Prinzip im Grundgesetz : Berichte und Diskussionen auf der Tagung der Vereinigung der Deutschen Staatsrechtslehrer in Speyer am 8. und 9. Oktober 1970 / Werner von Simson und Martin Kriele / Fritz Ossenbuhl und Hans-Ullrich Gallwas.</t>
  </si>
  <si>
    <t>Simson, Werner von</t>
  </si>
  <si>
    <t>Berlin ; New York : de Gruyter, 1971.</t>
  </si>
  <si>
    <t>342(430)(063) VDS1970 d 1971</t>
  </si>
  <si>
    <t>Σύνταγμα και διοικητικοί νόμοι / Βασιλείου Σκουρή-Αναστασίου Τάχου.</t>
  </si>
  <si>
    <t>Σκουρής, Βασίλειος</t>
  </si>
  <si>
    <t>Θεσσαλονίκη : Εκδόσεις Σάκκουλα, 1985.</t>
  </si>
  <si>
    <t>342(495)(094.5) ΣκοΒ σ 1985</t>
  </si>
  <si>
    <t>Subsidiaritätsprinzip und Grundgesetz / von Rüdiger Zuck.</t>
  </si>
  <si>
    <t>Zuck, Rüdiger.</t>
  </si>
  <si>
    <t>München : Beck, 1968.</t>
  </si>
  <si>
    <t>342.2 ZucR s 1968</t>
  </si>
  <si>
    <t>The judicial process in comparative perspective / Mauro Cappelletti foreword by Sir Jack Jacob edited with the collaboration of Paul J. Kollmer and Joanne M. Olson.</t>
  </si>
  <si>
    <t>Cappelletti, Mauro.</t>
  </si>
  <si>
    <t>Oxford New York : Clarendon Press, 1989.</t>
  </si>
  <si>
    <t>342.56 CapM j 1989</t>
  </si>
  <si>
    <t>Die Grundrechte : Handbuch der Theorie und Praxis der Grundrechte / herausgegeben von Franz L. Neumann, Hans Carl Nipperdey, Ulrich Scheuner.</t>
  </si>
  <si>
    <t>2., unveranderte Aufl.</t>
  </si>
  <si>
    <t>Berlin : Duncker &amp; Humblot [1972]-</t>
  </si>
  <si>
    <t>342.7 BetK g 1972 3.2</t>
  </si>
  <si>
    <t>Das datenschutzrechtliche Medienprivileg : Pressprivileg bei Multimediaanwendungen in Deutschland, Griechenland und Grossbritannien unter dem Einfluss des Europarechts / von Grigorios G. Lazarakos.</t>
  </si>
  <si>
    <t>Λαζαράκος, Γρηγόριος Γ.</t>
  </si>
  <si>
    <t>Berlin : Duncker &amp; Humblot, c2003.</t>
  </si>
  <si>
    <t>342.721(4-672EU) ΛαζΓ d 2003</t>
  </si>
  <si>
    <t>Freedom of expression / Archibald Cox.</t>
  </si>
  <si>
    <t>Cox, Archibald, 1912-</t>
  </si>
  <si>
    <t>Cambridge, Mass. : Harvard University Press, 1981.</t>
  </si>
  <si>
    <t>342.727 CoxA f 1981</t>
  </si>
  <si>
    <t>Le droit administratif / Pierre Delvolvé.</t>
  </si>
  <si>
    <t>Delvolvé, Pierre.</t>
  </si>
  <si>
    <t>2e éd.</t>
  </si>
  <si>
    <t>Paris : Dalloz, 1998.</t>
  </si>
  <si>
    <t>342.9(44) DelP d 1998</t>
  </si>
  <si>
    <t>Ποινικός κώδικας (Ν. 4619/2019) &amp; κώδικας ποινικής δικονομίας (Ν. 4620/2019) / Χαράλαμπος Θ. Σεβαστίδης.</t>
  </si>
  <si>
    <t>4η έκδ. με επιλεκτικά σχόλια</t>
  </si>
  <si>
    <t>343(495) ΚΩΔ ΣεβΧ π 2023</t>
  </si>
  <si>
    <t>Στοιχεία ποινικής επιστήμης : Πανεπιστημιακαί παραδόσεις / Κωνσταντίνου Ν. Βουγιούκα.</t>
  </si>
  <si>
    <t>Βουγιούκας, Κωνσταντίνος Ν.</t>
  </si>
  <si>
    <t>Θεσσαλονίκη Αθήναι : Αφοι Π. Σάκκουλα, 1973.</t>
  </si>
  <si>
    <t>343.1(495) ΒουΚ σ 1973</t>
  </si>
  <si>
    <t>Η απόδειξη στην ποινική δίκη / Άγγελου Ι. Κωνσταντινίδη.</t>
  </si>
  <si>
    <t>2η έκδ. με βάση τον νέο Κώδικα Ποινικής Δικονομίας και μετά τον Ν. 4855/2021.</t>
  </si>
  <si>
    <t>343.14 ΚωνΑ α 2022</t>
  </si>
  <si>
    <t>Les erreurs judiciaires / Rene Floriot.</t>
  </si>
  <si>
    <t>Floriot, Rene, 1902-1975.</t>
  </si>
  <si>
    <t>Paris : Flammarion, c1968.</t>
  </si>
  <si>
    <t>343.159 FloR e 1968</t>
  </si>
  <si>
    <t>Το εξ αμελείας έγκλημα / Ιωάννου Βασ. Ζησιάδου.</t>
  </si>
  <si>
    <t>Ζησιάδης, Ιωάννης Βασ.</t>
  </si>
  <si>
    <t>Θεσσαλονίκη : [χ.ό.], 1950.</t>
  </si>
  <si>
    <t>343.222.4 ΖησΙ ε 1950</t>
  </si>
  <si>
    <t>Οι κυρώσεις στον νέο ποινικό κώδικα : συμβολή στην ερμηνεία των άρθρων 50-133 ΠΚ (Ν 4619/2019, όπως ισχύει με Ν 4637/2019) / Στέφανος Παύλου, Γιώργος Δημητραίνας, Κώστας Κοσμάτος.</t>
  </si>
  <si>
    <t>Παύλου, Στέφανος Κλ.</t>
  </si>
  <si>
    <t>2η εκδ.</t>
  </si>
  <si>
    <t>Αθήνα Θεσσαλονίκη : Εκδόσεις Σάκκουλα, 2023.</t>
  </si>
  <si>
    <t>343.241 ΠαυΣ κ 2023</t>
  </si>
  <si>
    <t>Η ποινική παραγραφή / Ιωάννου Βασ. Ζησιάδου.</t>
  </si>
  <si>
    <t>Αθήναι ; Θεσσαλονίκη : Νικ. Α. Σάκκουλα, 1954.</t>
  </si>
  <si>
    <t>343.291 ΖησΙ π 1954</t>
  </si>
  <si>
    <t>Towards a european civil code / Ewoud Hondius ... [et al.] editors Arthur Hartkamp ... [et al.].</t>
  </si>
  <si>
    <t>Hondius, Ewoud.</t>
  </si>
  <si>
    <t>3rd rev. and expand. ed.</t>
  </si>
  <si>
    <t>Netherlands : Kluwer Law International Nijmegen : Ars Aequi Libri, 2004.</t>
  </si>
  <si>
    <t>347(4)(094.5) HonE t 2004</t>
  </si>
  <si>
    <t>Der Kodifikationsgedanke und das Modell des Bürgerlichen Gesetzbuches (BGB) / hrsg. von Okko Behrends und Wolfgang Sellert.</t>
  </si>
  <si>
    <t>Kommission die Funktion des Gesetzes in Geschichte und Gegenwart Symposion (9. : 1998: Göttingen, Germany)</t>
  </si>
  <si>
    <t>Göttingen : Vandenhoeck und Ruprecht, 2000.</t>
  </si>
  <si>
    <t>347(430)(063) KFGGG.S1998 k 2000</t>
  </si>
  <si>
    <t>Les grands arréts de la jurisprudence civile / Henri Capitant par François Terré et Yves Lequette.</t>
  </si>
  <si>
    <t>Capitant, Henri M.</t>
  </si>
  <si>
    <t>10e éd.</t>
  </si>
  <si>
    <t>347(44) CapH g 1994</t>
  </si>
  <si>
    <t>Le code civil, 1804-2004 : un passé, un présent, un avenir / [contributions réunies par Yves Lequette et Laurent Leveneur]</t>
  </si>
  <si>
    <t>Paris : Dalloz, 2004.</t>
  </si>
  <si>
    <t>347(44)(091) LeqY c 2004</t>
  </si>
  <si>
    <t>Griechisches Recht im Wandel : neuere Entwicklungen des Familienrechts und des Zivilprozessrechts / herausgegeben von Hilmar Fenge und Nikos Papantoniou.</t>
  </si>
  <si>
    <t>2. unveränderte Auf.</t>
  </si>
  <si>
    <t>Baden-Baden : Nomos, 1991.</t>
  </si>
  <si>
    <t>347(495) FenH g 1991</t>
  </si>
  <si>
    <t>Η προσημείωση υποθήκης : (άρθρα 1274 επ. ΑΚ, 706, 724 ΚΠολΔ) : με τους ν. 4842/2021 και 4871/2021 / Στέφανος Στ. Πανταζόπουλος.</t>
  </si>
  <si>
    <t>Πανταζόπουλος, Στέφανος -Σπυρίδωνας Σ.</t>
  </si>
  <si>
    <t>Αθήνα ; Θεσσαλονίκη : Εκδόσεις Σάκκουλα, 2022.</t>
  </si>
  <si>
    <t>347.27 ΠανΣ π 2022</t>
  </si>
  <si>
    <t>Principles of European contract law. French.;"Principes du droit européen du contrat / version française préparée par Georges Rouhette avec le concours de Isabelle de Lamberterie</t>
  </si>
  <si>
    <t>Denis Tallon</t>
  </si>
  <si>
    <t>Paris : Société de législation comparée, 2003.</t>
  </si>
  <si>
    <t>347.44‪(4-672EU)‬ RouG p 2003</t>
  </si>
  <si>
    <t>Punitive and consequential damages, including lost profits, in a construction contract dispute / Eric M. Zyla.</t>
  </si>
  <si>
    <t>Zyla, Eric M.</t>
  </si>
  <si>
    <t>1st ed.</t>
  </si>
  <si>
    <t>Carson City, Nev. : Xygnia, c1996, 2006 [ανατύπωση]</t>
  </si>
  <si>
    <t>347.454 ZylE p 1996</t>
  </si>
  <si>
    <t>Αίθουσα Αστικού και Αστικού Δικονομικού Δικαίου - Ανατύπωση 2006</t>
  </si>
  <si>
    <t>Tortious liability for pure economic loss : a comparative study / Efstathios K. Banakas.</t>
  </si>
  <si>
    <t>Μπανάκας, Ευστάθιος Κ.</t>
  </si>
  <si>
    <t>Athens : [Hellenic Institute of International and Foreign Law], 1989.</t>
  </si>
  <si>
    <t>347.5 ΜπαΕ t 1989</t>
  </si>
  <si>
    <t>Tort law in America : an intellectual history / G. Edward White.</t>
  </si>
  <si>
    <t>White, G. Edward.</t>
  </si>
  <si>
    <t>New York : Oxford University Press, 1980.</t>
  </si>
  <si>
    <t>347.5(73)(091) WhiE t 1980</t>
  </si>
  <si>
    <t>Οι υποχρεώσεις επιμέλειας στο σύστημα της αδικοπρακτικής ευθύνης : (Το duty of care στην ΑΚ 914) / Αθηνά Ξυνοπούλου πρόλογος Μιχ. Π. Σταθόπουλος.</t>
  </si>
  <si>
    <t>Ξυνοπούλου, Αθηνά Δ.</t>
  </si>
  <si>
    <t>347.51 ΞυνΑ υ 2023</t>
  </si>
  <si>
    <t>Νομική θέση και προστασία των ζώων : σε αστικό κώδικα και ειδικούς νόμους / Ανδρέας-Νικόλαος Κουκούλης.</t>
  </si>
  <si>
    <t>Κουκούλης, Ανδρέας-Νικόλαος Ν.</t>
  </si>
  <si>
    <t>347.516 ΚουΑ ν 2023</t>
  </si>
  <si>
    <t>Eherecht in Europa / herausgegeben von Rembert Süss und Gerhard Ring.</t>
  </si>
  <si>
    <t>Basel : Helbing &amp; Lichtenhahn Angelbachtal : zerb verlag Baden-Baden : Nomos Verlagsgesellschaft, 2006.</t>
  </si>
  <si>
    <t>347.6‪(4)‬ SusR e 2006</t>
  </si>
  <si>
    <t>Burgerliches Recht : Familienrecht / von Heinrich Mitteis.</t>
  </si>
  <si>
    <t>Mitteis, Heinrich, 1889-1952.</t>
  </si>
  <si>
    <t>Berlin : Julius Springer, 1923.</t>
  </si>
  <si>
    <t>347.6(430) MitH b 1923</t>
  </si>
  <si>
    <t>Scheidung und nachehelicher Unterhalt im europäischen Vergleich / herausgegeben von Sibylle Hofer, Dieter Henrich, Dieter Schwab.</t>
  </si>
  <si>
    <t>Bielefeld : E. und W. Gieseking, 2003.</t>
  </si>
  <si>
    <t>347.627.2‪(063)‬ HofS s 2003</t>
  </si>
  <si>
    <t>Κληρονομικό δίκαιο / Απόστολος Σ. Γεωργιάδης.</t>
  </si>
  <si>
    <t>Αθήνα : Π. Ν. Σάκκουλας, 2023.</t>
  </si>
  <si>
    <t>347.65 ΓεωΑ κ 2023</t>
  </si>
  <si>
    <t>Κατάχρηση δικαιώματος στο κληρονομικό δίκαιο / Γεώργιος-Αλέξανδρος Αθ. Γεωργιάδης.</t>
  </si>
  <si>
    <t>Γεωργιάδης, Γεώργιος-Αλέξανδρος Αθ.</t>
  </si>
  <si>
    <t>347.65 ΓεωΓ κ 2022</t>
  </si>
  <si>
    <t>Wirtschaftsrecht in Österreich : Ein Praxisleitfaden für Unternehmer / Graf Liebmann, Maxl Pitkowitz.</t>
  </si>
  <si>
    <t>Liebmann, Graf.</t>
  </si>
  <si>
    <t>Rechtsanwälte : Wien, 1995.</t>
  </si>
  <si>
    <t>347.7(436) LieG w 1995</t>
  </si>
  <si>
    <t>Groups of companies : the liability of the parent company for the debts of its subsidiary / Dimitris K. Avgitidis ; preface by Thanassis Th. Liakopoulos.</t>
  </si>
  <si>
    <t>Αυγητίδης, Δημήτρης Κ.</t>
  </si>
  <si>
    <t>Αθήνα : Αντ. Ν. Σάκκουλας, 1996</t>
  </si>
  <si>
    <t>347.721 ΑυγΔ g 1996</t>
  </si>
  <si>
    <t>Κυμαινόμενο επιτόκιο = Le taux variable= Variabler Zins / Ελευθερίου Γ. Βόγκλη / Ελευθερίου Γ. Βόγκλη.</t>
  </si>
  <si>
    <t>Βόγκλης, Ελευθέριος Γ.</t>
  </si>
  <si>
    <t>Αθήνα Κομοτηνή : Αντ. Ν. Σάκκουλα, 2005.</t>
  </si>
  <si>
    <t>347.734 ΒογΕ κ 2005</t>
  </si>
  <si>
    <t>The legal articulation of central bank independence : an interdisciplinary and comparative analysis / Mary Papaschinopoulou.</t>
  </si>
  <si>
    <t>Παπασχινοπούλου, Μαίρη.</t>
  </si>
  <si>
    <t>Αθήνα : Άντ. Ν. Σάκκουλας Baden-Baden : Nomos Verlag. 1999.</t>
  </si>
  <si>
    <t>347.734.05 ΠαπΜ l 1999</t>
  </si>
  <si>
    <t>Schuldbetreibung und Konkurs nach schweizerischem Recht : ein Lehrbuch / von Hans Fritzsche.</t>
  </si>
  <si>
    <t>Walder-Bohner, Hans Ulrich, 1929-</t>
  </si>
  <si>
    <t>3. Aufl. / uberarbeitet und erg. von Hans Ulrich Walder-Bohner, unter Mitarbeit von Daniela Compagnoni .. [u. a.]</t>
  </si>
  <si>
    <t>Zürich : Schulthess Polygraphischer Verlag, c1984-1993.</t>
  </si>
  <si>
    <t>347.736(494) WalH s 1984 1</t>
  </si>
  <si>
    <t>Δίκαιο σημάτων : ερμηνεία κατ'άρθρο του N. 4679/2020 / επιμέλεια Νικόλαος Κ. Ρόκας με τη συνεργασία Ιάκωβου Βενιέρη, Έφης Κινινή, Χρήστου Χρυσάνθη.</t>
  </si>
  <si>
    <t>347.772(495) ΡοκΝ δ 2022</t>
  </si>
  <si>
    <t>Aktivlegitimationen und Prozessfuhrungsbefugnisse von Individuen und Organisationen im UWG-Prozessrecht / Spyros Tsantinis.</t>
  </si>
  <si>
    <t>Τσαντίνης, Σπύρος, 1966-</t>
  </si>
  <si>
    <t>Frankfurt am Main ; New York : P. Lang, c1995.</t>
  </si>
  <si>
    <t>347.776(430) ΤσαΣ a 1995</t>
  </si>
  <si>
    <t>Ανταγωνισμός και ρύθμιση στην ψηφιακή οικονομία : πλατφόρμες - big data - αλγόριθμοι - blockchain / Αλεξάνδρα Π. Μικρουλέα.</t>
  </si>
  <si>
    <t>Μικρουλέα, Αλεξάνδρα Π.</t>
  </si>
  <si>
    <t>347.776:004 ΜικΑ α 2023</t>
  </si>
  <si>
    <t>Copyright law and the access to education and knowledge in the digital age / Philipp Maximilian Usadel.</t>
  </si>
  <si>
    <t>Usadel, Philipp, 1979-</t>
  </si>
  <si>
    <t>[Netherlands], [2016]</t>
  </si>
  <si>
    <t>347.78 UsaP c 2016</t>
  </si>
  <si>
    <t>Intellectual property issues for digital libraries at the intersection of law, technology and the public interest / Dionysia Kallinikou ... [et al]</t>
  </si>
  <si>
    <t>Καλλινίκου, Διονυσία.</t>
  </si>
  <si>
    <t>[χ.τ.] : [χ.ό.], 20--</t>
  </si>
  <si>
    <t>347.78 ΚαλΔ i 20--</t>
  </si>
  <si>
    <t>Antitrust analysis of online sales platforms &amp; copyright limitations and exceptions / edited by Bruce Kilpatrick, Pierre Kobel, Pranvera Këllezi.</t>
  </si>
  <si>
    <t>International League of Comopetition Law. Annual Congress : (2017 : Rio de Janeiro)</t>
  </si>
  <si>
    <t>Cham : Springer International Publishing, 2018.</t>
  </si>
  <si>
    <t>347.78(063) LIDC2017 a 2018</t>
  </si>
  <si>
    <t>Judicial methods of interpretation of the law / Julio C. Cueto - Rua.</t>
  </si>
  <si>
    <t>Cueto Rua, Julio C.</t>
  </si>
  <si>
    <t>Louisiana: Paul M. Herbert Law Center Publications Institute, 1981.</t>
  </si>
  <si>
    <t>347.9 CueJ j 1981</t>
  </si>
  <si>
    <t>The Role of judicial decisions and doctrine in civil law and in mixed jurisdictions / edited by Joseph Dainow.</t>
  </si>
  <si>
    <t>Baton Rouge, LA : Louisiana State University Press, 1974.</t>
  </si>
  <si>
    <t>347.9 DaiJ r 1974</t>
  </si>
  <si>
    <t>Effektiver Rechtsschutz und verfassungsmässige Ordnung : die Diskussionsberichte zum VII. Internationalen Kongress für Prozessrecht, Würzburg 1983 = Effectiveness of judicial protection and constitutional order : the discussions of the VIIth International Congress on Procedural Law, Würzburg 1983 / herausgegeben von Walther J. Habscheid</t>
  </si>
  <si>
    <t>International Congress on Procedural Law (7th : 1983 : Würzburg, Germany)</t>
  </si>
  <si>
    <t>Bielefeld : Gieseking-Verlag, [1985]</t>
  </si>
  <si>
    <t>347.9‪(063)‬ ICPL1983 e 1985</t>
  </si>
  <si>
    <t>Comparative judicial systems : challenging frontiers in conceptual and empirical analysis / John R. Schmidhauser, editor.</t>
  </si>
  <si>
    <t>London Boston : Butterworths, 1987.</t>
  </si>
  <si>
    <t>347.9(063) SchJ c 1987</t>
  </si>
  <si>
    <t>Falle zum Zivilverfahrensrecht / von Gerhard Luke.</t>
  </si>
  <si>
    <t>Luke, Gerhard</t>
  </si>
  <si>
    <t>Munchen : Beck, 1979-.</t>
  </si>
  <si>
    <t>347.9(430) LukG f 1979 1</t>
  </si>
  <si>
    <t>Zivilprozessrecht : Erkenntnisverfahren und Zwangsvollstreckung / Christoph G. Paulus.</t>
  </si>
  <si>
    <t>Paulus, Christoph G.</t>
  </si>
  <si>
    <t>2., überarb. und aktual. Aufl.</t>
  </si>
  <si>
    <t>Berlin : Springer, 2000.</t>
  </si>
  <si>
    <t>347.9(430) PauC z 2000</t>
  </si>
  <si>
    <t>Effiziente Rechtsverfolgung = Efficiency in the pursuit of justice : deutsche Landesberichte zur VIII. Weltkonferenz fur Prozessrecht in Utrecht 1987: German national reports for the VIII. World Conference on Procedural Law in Utrecht 1987 / herausgegeben von Peter Giles.</t>
  </si>
  <si>
    <t>World Conference on Procedural Law (8th : 1987 : Utrecht, Netherlands)</t>
  </si>
  <si>
    <t>Heidelberg : C.F. Muller, 1987.</t>
  </si>
  <si>
    <t>347.9(430)(063) WCPL1987 e 1987</t>
  </si>
  <si>
    <t>Einführung in das österreichische Zivilprozessrecht, streitiges Verfahren / Oskar J. Ballon.</t>
  </si>
  <si>
    <t>Graz : Leykam, 1997.</t>
  </si>
  <si>
    <t>347.9(436) BalO e 1997</t>
  </si>
  <si>
    <t>Kommentar zu den Zivilprozessgesetzen / von Hans W. Fasching.</t>
  </si>
  <si>
    <t>Fasching, Hans Walter.</t>
  </si>
  <si>
    <t>2. vollig neubearb. Aufl.</t>
  </si>
  <si>
    <t>Wien : Manz, 2000-</t>
  </si>
  <si>
    <t>347.9(436) FasH k 2004 3</t>
  </si>
  <si>
    <t>347.9(436) FasH k 2005 4</t>
  </si>
  <si>
    <t>Grundriss des õsterreichischen Zivilprozessrechts : Erkenntnisverfahren / Walter H. Rechberger, Daphne-Arian Simotta.</t>
  </si>
  <si>
    <t>Rechberger, Walter H. (Walter Hans), 1945-</t>
  </si>
  <si>
    <t>6., erg. Aufl.</t>
  </si>
  <si>
    <t>Wien : Manzsche Verlags -und Universitätsbuchhandlung, 2003.</t>
  </si>
  <si>
    <t>347.9(436) RecW g 2003</t>
  </si>
  <si>
    <t>Droit judiciaire privé / Jacques Héron.</t>
  </si>
  <si>
    <t>Héron, Jacques, 1948-1999.</t>
  </si>
  <si>
    <t>Paris : Montchrestien, 1991.</t>
  </si>
  <si>
    <t>347.9(44) HerJ d 1991</t>
  </si>
  <si>
    <t>Procédure civile / Jean Vincent, Serge Guinchard.</t>
  </si>
  <si>
    <t>25e éd.</t>
  </si>
  <si>
    <t>Paris : Dalloz, 1999.</t>
  </si>
  <si>
    <t>347.9‪(44)‬ VinJ p 1999</t>
  </si>
  <si>
    <t>Code Louis</t>
  </si>
  <si>
    <t>Milano : Giuffrè, 1700, 1986 [ανατύπωση]</t>
  </si>
  <si>
    <t>347.9(44)(094.5) CL 1700 1</t>
  </si>
  <si>
    <t>Αίθουσα Ιστορίας, Θεωρίας και Φιλοσοφίας του Δικαίου - Ανατύπωση 1996</t>
  </si>
  <si>
    <t>347.9(44)(094.5) CL 1700 2</t>
  </si>
  <si>
    <t>Diritto processuale civile / Aldo Attardi.</t>
  </si>
  <si>
    <t>Attardi, Aldo.</t>
  </si>
  <si>
    <t>3. ed.</t>
  </si>
  <si>
    <t>Padova : CEDAM, 1999-</t>
  </si>
  <si>
    <t>347.9(450) AttA d 1999 1</t>
  </si>
  <si>
    <t>Processo e tecniche di attuazione dei diritti / a cura di Salvatore Mazzamuto presentazione di Salvatore Sangiorgi.</t>
  </si>
  <si>
    <t>Napoli : Jovene, 1989.</t>
  </si>
  <si>
    <t>347.9(450)(063) PTAD 1989 1</t>
  </si>
  <si>
    <t>347.9(450)(063) PTAD 1989 2</t>
  </si>
  <si>
    <t>La giustizia civile nei paesi comunitari / a cura di Elio Fazzalari.</t>
  </si>
  <si>
    <t>Padova : Cedam, 1994-1996.</t>
  </si>
  <si>
    <t>347.9(4-642EU) FazE g 1994 1</t>
  </si>
  <si>
    <t>347.9(4-642EU) FazE g 1996 2</t>
  </si>
  <si>
    <t>Diritto processuale comunitario / Paolo Biavati, Federico Carpi.</t>
  </si>
  <si>
    <t>Biavati, P. (Paolo)</t>
  </si>
  <si>
    <t>347.9(4-672EU) BiaP d 1994</t>
  </si>
  <si>
    <t>Civil justice in the countries of the European Union / general editor, Elio Fazzalari, editor of the english edition, Pierre Fortin.</t>
  </si>
  <si>
    <t>Padova : Cedam [etc.], 1998.</t>
  </si>
  <si>
    <t>347.9(4-672EU) FazE c 1998</t>
  </si>
  <si>
    <t>Αίθουσα Αστικού και Αστικού Δικονομικου Δικαίου</t>
  </si>
  <si>
    <t>H δικονομική έννομη τάξη / Πελαγία Γέσιου-Φαλτσή.</t>
  </si>
  <si>
    <t>Γέσιου-Φαλτσή, Πελαγία.</t>
  </si>
  <si>
    <t>Θεσσαλονίκη : Εκδοτικός Οίκος Σάκκουλα, 1981-2009.</t>
  </si>
  <si>
    <t>347.9(495) ΓεσΠ δ 2009 3</t>
  </si>
  <si>
    <t>Πολιτική δικονομία : επικαιροποιημένη και με το ν. 4512/2018 : θεωρία-νομολογία-υποδείγματα / Μακρίδου Καλλιόπη, Χαρούλα Απαλαγάκη, Γεώργιος Διαμαντόπουλος.</t>
  </si>
  <si>
    <t>Μακρίδου, Καλλιόπη Θ.</t>
  </si>
  <si>
    <t>Αθήνα Θεσσαλονίκη Σάκκουλας, 2018.</t>
  </si>
  <si>
    <t>347.9(495) ΜακΚ π 2018</t>
  </si>
  <si>
    <t>Jurisdiction in civil actions : territorial basis and process limitations on jurisdiction of state and federal courts / Robert C. Casad, William B. Richman.</t>
  </si>
  <si>
    <t>Casad, Robert C.</t>
  </si>
  <si>
    <t>Charlottesville, Va. : LEXIS Law Pub., c1998.</t>
  </si>
  <si>
    <t>347.9(73) CasR j 1998 1</t>
  </si>
  <si>
    <t>347.9(73) CasR j 1998 2</t>
  </si>
  <si>
    <t>Federal civil judicial procedure and rules : rule amendments received to February 2, 2007 includes laws through public law 109-482, approved January 15, 2007.</t>
  </si>
  <si>
    <t>[United States] : Thomson/West, 2007.</t>
  </si>
  <si>
    <t>347.9(73) FCJ 2007</t>
  </si>
  <si>
    <t>El código procesal civil modelo para Iberoamεrica : historia, antecedentes, exposición de motivos : texto del Anteproyecto / Instituto Iberoamericano de Derecho Procesal, Secretaría General.</t>
  </si>
  <si>
    <t>Montevideo : Instituto Iberoamericano de Derecho Procesal, 1988.</t>
  </si>
  <si>
    <t>347.9(8) CPC 1988</t>
  </si>
  <si>
    <t>Civil procedure / by G. Riethmuller general editor the Hon. Mr Justice Young.</t>
  </si>
  <si>
    <t>Riethmuller, Grant.</t>
  </si>
  <si>
    <t>North Ryde, N.S.W. : LBC Information Services, 1999.</t>
  </si>
  <si>
    <t>347.9(94) RieG c 1999</t>
  </si>
  <si>
    <t>Διαιτησία : συλλογή κειμένων και νομολογίας / Κωνσταντίνου Φ. Καλαβρού επιμέλεια Θεμιστοκλή Θ. Κλουκίνα.</t>
  </si>
  <si>
    <t>Καλαβρός, Κωνσταντίνος Φ.</t>
  </si>
  <si>
    <t>Αθήνα Κομοτηνή : Σάκκουλας, 1992.</t>
  </si>
  <si>
    <t>347.918 ΚαλΚ δ 1992</t>
  </si>
  <si>
    <t>Provvedimenti urgenti per il processo civile : legge 26 novembre 1990, n. 353, come modificata dalla legge 21 novembre 1991, n. 374 / commentario a cura di Giuseppe Tarzia, Franco Cipriani con la collaborazione di Modestino Acone... [et al.]</t>
  </si>
  <si>
    <t>Tarzia, Giuseppe.</t>
  </si>
  <si>
    <t>Padova : CEDAM, 1992.</t>
  </si>
  <si>
    <t>347.919.6 TarG p 1992</t>
  </si>
  <si>
    <t>Η προσωρινή διαταγή κατά τον κώδικα πολιτικής δικονομίας / Ιωάννης Ν. Κατράς.</t>
  </si>
  <si>
    <t>Κατράς, Ιωάννης Ν.</t>
  </si>
  <si>
    <t>Αθήνα : Αντ. Ν. Σάκκουλας, 2018.</t>
  </si>
  <si>
    <t>347.919.6 ΚατΙ π 2018</t>
  </si>
  <si>
    <t>Η ανακοίνωση της δίκης κατά τον ΚΠολΔ / Αντώνιος Θεμ. Παπαθεοδώρου.</t>
  </si>
  <si>
    <t>Παπαθεοδώρου, Αντώνιος Θ.</t>
  </si>
  <si>
    <t>347.92 ΠαπΑ α 2022</t>
  </si>
  <si>
    <t>La tutela de los derechos difusos, colectivos e individuales homogéneos : hacia un código modelo para Iberoamérica / Antonio Gidi, Eduardo Ferrer Mac-Gregor, coordinadores presentación, Roberto O. Berizonce introducción, Ada Pellegrini Grinover.</t>
  </si>
  <si>
    <t>México : Editorial Porrúa : Instituto Iberoamericano de Derecho Procesal, 2003.</t>
  </si>
  <si>
    <t>347.922.6 GidA t 2003</t>
  </si>
  <si>
    <t>Η ανταγωγή κατά τον ΚΠολΔ / Γεώργιος Ν. Διαμαντόπουλος.</t>
  </si>
  <si>
    <t>Διαμαντόπουλος, Γεώργιος Ν.</t>
  </si>
  <si>
    <t>Θεσσαλονίκη : [χ. ό.], 2003.</t>
  </si>
  <si>
    <t>347.928 ΔιαΓ α 2003</t>
  </si>
  <si>
    <t>Problems, cases, and materials on evidence / Eric D. Green, Charles R. Nesson, Peter L. Murray.</t>
  </si>
  <si>
    <t>Green, Eric D., 1946-</t>
  </si>
  <si>
    <t>Gaithersburg : Aspen Law &amp; Business, 2000.</t>
  </si>
  <si>
    <t>347.94(094.9) GreE p 2000</t>
  </si>
  <si>
    <t>Voies d'exécution et procédures de distribution / Marc Donnier.</t>
  </si>
  <si>
    <t>Donnier, Marc.</t>
  </si>
  <si>
    <t>Paris : Litec, 1990.</t>
  </si>
  <si>
    <t>347.952 DonM v 1990</t>
  </si>
  <si>
    <t>Die Erfüllung in der Zwangsvollstreckung / von Christof Kerwer.</t>
  </si>
  <si>
    <t>Kerwer, Christof.</t>
  </si>
  <si>
    <t>Koln : Heymanns, c1996.</t>
  </si>
  <si>
    <t>347.952 KerC e 1996</t>
  </si>
  <si>
    <t>Traitė des saisies: (règles générales) / Georges de Leval.</t>
  </si>
  <si>
    <t>Leval, Georges de.</t>
  </si>
  <si>
    <t>Liėge : Faculté de Droit, 1988.</t>
  </si>
  <si>
    <t>347.952 LevG t 1988</t>
  </si>
  <si>
    <t>Naturalexekution in skandinavischen Rechten / von Tibor Scholtz.</t>
  </si>
  <si>
    <t>Scholtz, Tibor.</t>
  </si>
  <si>
    <t>Berlin : Duncker und Humblot, 1995.</t>
  </si>
  <si>
    <t>347.952 SchT n 1995</t>
  </si>
  <si>
    <t>Η αοριστία των ανακοπών του ΚΠολΔ / Ευαγγελία Σπ. Ασημακοπούλου.</t>
  </si>
  <si>
    <t>Ασημακοπούλου, Ευαγγελία Σ.</t>
  </si>
  <si>
    <t>347.952 ΑσηΕ α 2022</t>
  </si>
  <si>
    <t>L'exécution : XXIIIème Colloque des instituts d'études judiciaires, Lyon, vendredi 19 et samedi 20 novembre 1999 / Université Jean Moulin, Faculté de droit, Institut d'études judiciaires avec le concours de Conseil général du Rhône, Editions du Juris-Classeur.</t>
  </si>
  <si>
    <t>Colloque des Instituts d' É́tudes Judiciaires (3ème: 1999: Lyon, France)</t>
  </si>
  <si>
    <t>Paris : Harmattan, 2001.</t>
  </si>
  <si>
    <t>347.952‪(063)‬ CIEJ1999 e 2001</t>
  </si>
  <si>
    <t>I limiti oggettivi delle impugnazioni ordinarie / Roberto Poli.</t>
  </si>
  <si>
    <t>Poli, Roberto, 1964-</t>
  </si>
  <si>
    <t>347.957 PolR l 2002</t>
  </si>
  <si>
    <t>Η αναίρεση κατά τον ΚΠολΔ : ερμηνεία κατ' άρθρο / Κ.Φ. Καλαβρός.</t>
  </si>
  <si>
    <t>Αθήνα : Εκδόσεις Σάκκουλα, 2017.</t>
  </si>
  <si>
    <t>347.957 ΚαλΚ α 2017</t>
  </si>
  <si>
    <t>Αθήνα : Εκδόσεις Σάκκουλα, 2023.</t>
  </si>
  <si>
    <t>347.957 ΚαλΚ α 2023</t>
  </si>
  <si>
    <t>Le manque de base légale du point de vue du droit comparé / Georges Mitsopoulos.</t>
  </si>
  <si>
    <t>Μητσόπουλος, Γιώργος.</t>
  </si>
  <si>
    <t>Αθήνα : Αντ. Ν. Σάκκουλας Βρυξέλλες : Bruylant, 2007.</t>
  </si>
  <si>
    <t>347.957 ΜητΓ m 2007</t>
  </si>
  <si>
    <t>Η διαδικασία της αναιρετικής δίκης / Κυριάκος Γ. Παραβάντης.</t>
  </si>
  <si>
    <t>Παραβάντης, Κυριάκος Γ.</t>
  </si>
  <si>
    <t>347.957 ΠαρΚ δ 2022</t>
  </si>
  <si>
    <t>Μελέτες αναιρετικής διαδικασίας / Ιωάννη Ψωμά.</t>
  </si>
  <si>
    <t>Ψωμάς, Ιωάννης Γ.</t>
  </si>
  <si>
    <t>Αθήνα ; Κομοτηνή : Αντ. Ν. Σάκκουλας, 1990-2007.</t>
  </si>
  <si>
    <t>347.957 ΨωμΙ μ 2007 3</t>
  </si>
  <si>
    <t>A nation under lawyers : how the crisis in the legal profession is transforming American society / Mary Ann Glendon.</t>
  </si>
  <si>
    <t>Glendon, Mary Ann, 1938-</t>
  </si>
  <si>
    <t>New York : Farrar, Straus, and Giroux, 1994.</t>
  </si>
  <si>
    <t>347.96 GleM n 1994</t>
  </si>
  <si>
    <t>Richten Richter richtig? / Hans-Rudolf Schweizer.</t>
  </si>
  <si>
    <t>Schweizer, Hans-Rudolf</t>
  </si>
  <si>
    <t>Meikirch : IGM-Verlag, c1983.</t>
  </si>
  <si>
    <t>347.962 SchH r 1983</t>
  </si>
  <si>
    <t>Le constat / Jean-Jacques Hulaud.</t>
  </si>
  <si>
    <t>Hulaud, Jean-Jacques, 1953-</t>
  </si>
  <si>
    <t>[χ.τ.] : J.-J. Hulaud, 1994.</t>
  </si>
  <si>
    <t>347.964 HulJ c 1994</t>
  </si>
  <si>
    <t>Αίθουσα Αστικού κα Αστικού Δικονομικού Δικαίου</t>
  </si>
  <si>
    <t>Legal ethics : the law of professional responsibility / L. Ray Patterson.</t>
  </si>
  <si>
    <t>Patterson, L. Ray (Lyman Ray)</t>
  </si>
  <si>
    <t>New York San Francisco : Matthew Bender, 1984.</t>
  </si>
  <si>
    <t>347.965.6 PatL l 1984</t>
  </si>
  <si>
    <t>La Cour Suprême des États-Unis / Robert G. McCloskey avec une préface d' André Tunc.</t>
  </si>
  <si>
    <t>McCloskey, Robert G.</t>
  </si>
  <si>
    <t>Paris : Vent d' Ouest - Editions Seghers, 1965.</t>
  </si>
  <si>
    <t>347.991 McCR c 1965</t>
  </si>
  <si>
    <t>The modern Supreme Court / Robert G. McCloskey.</t>
  </si>
  <si>
    <t>McCloskey, Robert G. (Robert Green)</t>
  </si>
  <si>
    <t>Cambridge, Mass. : Harvard University Press, 1972.</t>
  </si>
  <si>
    <t>347.991 McCR m 1972</t>
  </si>
  <si>
    <t>The public papers of Chief Justice Earl Warren / edited by Henry M. Christman.</t>
  </si>
  <si>
    <t>Warren, Earl, 1891-1974.</t>
  </si>
  <si>
    <t>New York : Simon and Schuster, 1959.</t>
  </si>
  <si>
    <t>347.991 WarE p 1959</t>
  </si>
  <si>
    <t>The law of federal courts / by Charles Alan Wright.</t>
  </si>
  <si>
    <t>Wright, Charles Alan.</t>
  </si>
  <si>
    <t>4th ed., Student ed.</t>
  </si>
  <si>
    <t>St. Paul, Minn. : West Pub. Co., 1983.</t>
  </si>
  <si>
    <t>347.991 WriC l 1983</t>
  </si>
  <si>
    <t>Επίτομο εργατικό δίκαιο / Δημήτρης Ζερδελής, Δημήτρης Γούλας.</t>
  </si>
  <si>
    <t>Ζερδελής, Δημήτρης.</t>
  </si>
  <si>
    <t>349.2(495) ΖερΔ ε 2022</t>
  </si>
  <si>
    <t>Αίθουσα Ποινικού Δικαίου και Εργατικού Δικαίο</t>
  </si>
  <si>
    <t>Κοινωνική ασφάλιση χωρίς εγγυήσεις : (μια κριτική προσέγγιση της έννομης θέσης του ασφαλισμένου) / Άγγελος Σ. Στεργίου.</t>
  </si>
  <si>
    <t>Στεργίου, ΄Αγγελος Σ.</t>
  </si>
  <si>
    <t>Θεσσαλονίκη : Σάκκουλας, 1992.</t>
  </si>
  <si>
    <t>349.3 ΣτεΑ κ 1992</t>
  </si>
  <si>
    <t>Les responsabilités des juridictions : les fautes de la justice / François Sarda.</t>
  </si>
  <si>
    <t>Sarda, François.</t>
  </si>
  <si>
    <t>Paris : Presses Universitaires de France, 1999.</t>
  </si>
  <si>
    <t>35.086 SarF r 1999</t>
  </si>
  <si>
    <t>Η αρχή της ισότητος των πολιτών στα δημόσια βάρη και η αστική ευθύνη του κράτους : παράρτημα δημοσιονομικού δικαίου / Λουκά Γ. Θεοχαρόπουλου.</t>
  </si>
  <si>
    <t>Αθήνα ; Κομοτηνή : Αντ. Ν. Σάκκουλας, 1988.</t>
  </si>
  <si>
    <t>35.086 ΘεοΛ α 1988</t>
  </si>
  <si>
    <t>Αστική ευθύνη του δημοσίου : ερμηνευτικά σχόλια, νομολογία, διαγράμματα, υποδείγματα / επιμέλεια : Νικόλαος Π. Σοϊλεντάκης, Άννα Ατσαλάκη συνεργάτες έργου : Μανόλης Βελεγράκης ... [κ.ά.].</t>
  </si>
  <si>
    <t>Αθήνα : Νομική Βιβλιοθήκη, 2015.</t>
  </si>
  <si>
    <t>35.086 ΣοϊΝ α 2015</t>
  </si>
  <si>
    <t>Θεμελιώδη δικαιώματα και φορολογική διαδικασία / Αικατερίνη Μ Πέρρου πρόλογος Θεόδωρος Π. Φορτσάκης.</t>
  </si>
  <si>
    <t>Πέρρου, Αικατερίνη Μ.</t>
  </si>
  <si>
    <t>351.71 ΠερΑ θ 2022</t>
  </si>
  <si>
    <t>Οικονομική ελευθερία στην ΕΕ και μέτρα για την προστασία των δημοσίων εσόδων / Αικατερίνη Μ Πέρρου πρόλογος Ανδρέας Τσουρουφλής.</t>
  </si>
  <si>
    <t>351.71 ΠερΑ ο 2022</t>
  </si>
  <si>
    <t>Κώδικας φορολογικής διαδικασίας (Ν. 4987/2022) / επιμέλεια Κωνσταντίνος Π. Βατάλης.</t>
  </si>
  <si>
    <t>351.71(495)ΚΩΔ ΒατΚ κ 2023</t>
  </si>
  <si>
    <t>Προστασία πολιτιστικών αγαθών και θρησκευτική ελευθερία / Κυριάκου Ν. Κυριαζόπουλου.</t>
  </si>
  <si>
    <t>Κυριαζόπουλος, Κυριάκος Ν.</t>
  </si>
  <si>
    <t>Θεσσαλονίκη : Σάκκουλας, 1993.</t>
  </si>
  <si>
    <t>351.85 ΚυρΚ π 1993</t>
  </si>
  <si>
    <t>L'ordinamento giudiziario / [a cura di Nicola Picardi e Alessandro Giuliani]</t>
  </si>
  <si>
    <t>Rimini : Maggioli, 1984-1985.</t>
  </si>
  <si>
    <t>351.87 PicN o 1984 2</t>
  </si>
  <si>
    <t>351.87 PicN o 1985 1</t>
  </si>
  <si>
    <t>351.87 PicN o 1985 3</t>
  </si>
  <si>
    <t>L'horreur juridique : vers une société de procès / Valéry Turcey.</t>
  </si>
  <si>
    <t>Turcey, Valéry.</t>
  </si>
  <si>
    <t>[Paris] : Plon, 2002.</t>
  </si>
  <si>
    <t>351.87 TurV h 2002</t>
  </si>
  <si>
    <t>Αίθουσα Δημοσίου Δικαίου;"Δωρεά Κεραμέως"</t>
  </si>
  <si>
    <t>Οριοθέτηση της δικαιοδοσίας των πολιτικών και διοικητικών δικαστηρίων / Α. Λιάγκας, Β. Σκουρής, Α. Σοφιαλίδης ; επιμέλεια Άρις Καζάκος.</t>
  </si>
  <si>
    <t>Λιάγκας, Αθανάσιος.</t>
  </si>
  <si>
    <t>Θεσσαλονίκη : Σάκκουλας, 1990.</t>
  </si>
  <si>
    <t>351.95 ΛιαΑ ο 1990</t>
  </si>
  <si>
    <t>Τα όρια της δικαιοδοσίας των πολιτικών και διοικητικών δικαστηρίων / Ιωάννης Συμεωνίδης.</t>
  </si>
  <si>
    <t>Συμεωνίδης, Ιωάννης Λ.</t>
  </si>
  <si>
    <t>Θεσσαλονίκη : Σάκκουλας, 1995.</t>
  </si>
  <si>
    <t>351.95 ΣυμΙ ο 1995</t>
  </si>
  <si>
    <t>Διοικητική δικονομία : ενημέρωση έως και τον Ν 4978/2022 / Χαράλαμπος Χρυσανθάκης.</t>
  </si>
  <si>
    <t>Χρυσανθάκης, Χαράλαμπος Γ., 1960-</t>
  </si>
  <si>
    <t>17η έκδ.</t>
  </si>
  <si>
    <t>351.95(495)ΚΩΔ ΧρυΧ δ 2022</t>
  </si>
  <si>
    <t>Spuren in die Zukunft : der Deutsche Akademische Austauschdienst 1925-2000 / Peter Alter, Manfred Heinemann, Friedrich W. Hellmann (hrsg.)</t>
  </si>
  <si>
    <t>Bonn : DAAD, 2000.</t>
  </si>
  <si>
    <t>378.014.242 AltP s 2000 1-3 1</t>
  </si>
  <si>
    <t>378.014.242 AltP s 2000 1-3 2</t>
  </si>
  <si>
    <t>378.014.242 AltP s 2000 1-3 3</t>
  </si>
  <si>
    <t>Λύκος για πάντα : διηγήματα / Γρηγόρης Καγγελάρης.</t>
  </si>
  <si>
    <t>Καγγελάρης, Γρηγόρης.</t>
  </si>
  <si>
    <t>Αθήνα : Εύμαρος, 2022.</t>
  </si>
  <si>
    <t>821.14'06-3 ΚαγΓ λ 2022</t>
  </si>
  <si>
    <t>2ος όροφος (διάδρομος)</t>
  </si>
  <si>
    <t>Οδοιπορικό 146 χρόνων 1821-1967 : συνθήκες-σταθμοί της ιστορίας / Βλάσης Μ. Βλαγκόπουλος.</t>
  </si>
  <si>
    <t>Βλαγκόπουλος, Βλάσης Μ.</t>
  </si>
  <si>
    <t>Θεσσαλονίκη : Σάκκουλας, 1998.</t>
  </si>
  <si>
    <t>94(100) 18/19 ΒλαΒ σ 1998</t>
  </si>
  <si>
    <t>Geschichte des Hellenismus, Teil III: Geschichte der Epigonen. Ελληνικά;"Ιστορία των επιγόνων του Μεγάλου Αλεξάνδρου / Johann Gustav Droysen ; μετάφραση</t>
  </si>
  <si>
    <t>Αθήναι : Alpha Τράπεζα, 2006-2011.</t>
  </si>
  <si>
    <t>94(38) - 0336/-0030 DroJ g/ι 2006-2011 1</t>
  </si>
  <si>
    <t>94(38) - 0336/-0030 DroJ g/ι 2006-2011 2</t>
  </si>
  <si>
    <t>Φάκελος Κύπρου / Βουλή των Ελλήνων: γενικός συντονισμός: Βάσω Τσακανίκα γενική επιμέλεια: Έλλη Δρούλια επιμέλεια: Όλια Ησαΐα, Άρης Σωτηρόπουλος Βουλή των Αντιπροσώπων: γενικός συντονισμός: Ελένη Ηλιάδη επιμέλεια: Φλώρα Φλουρέντζου, Συλβάνα Βανέζου.</t>
  </si>
  <si>
    <t>Αθήνα : Βουλή των Ελλήνων Λευκωσία : Βουλή των Αντιπροσώπων, 2018-</t>
  </si>
  <si>
    <t>94(564.3) 19 ΕΒ φ 2022 9</t>
  </si>
  <si>
    <t>Ηθική των ΜΜΕ : δημοσιογραφική δεοντολογία / ΄Ελσα Ι. Δεληγιάννη.</t>
  </si>
  <si>
    <t>Δεληγιάννη, ΄Ελσα Ι.</t>
  </si>
  <si>
    <t>Αθήνα : Ι. Σιδέρης, 2004.</t>
  </si>
  <si>
    <t>070.11 ΔελΕ η 2004</t>
  </si>
  <si>
    <t>Schriften zur Logik Sprachphilosophie : aus dem Nachlã / Gottlob Frege mit Einleitung, Anmerkungen, Bibliographie und Register Herausgegeben von Gottfried Gabriel.</t>
  </si>
  <si>
    <t>Hamburg : Felix Meiner, 1971.</t>
  </si>
  <si>
    <t>17 FreG s 1971</t>
  </si>
  <si>
    <t>Marriage and the freedom of the human person : based on the poetry of Archbishop Stylianos of Australia / by Father Constantine J. Varipatis.</t>
  </si>
  <si>
    <t>Βαρυπάτης, Κωνσταντίνος.</t>
  </si>
  <si>
    <t>Brisbane: Australian and New Zealand Society for Theological Studies, 1995.</t>
  </si>
  <si>
    <t>271.2-45 ΒαρΚ m 1995</t>
  </si>
  <si>
    <t>Das politische und der Mensch : Grundzuge der Sozialontologie / Panajotis Kondylis ; aus dem Nachlass herausgegeben von Falk Horst.</t>
  </si>
  <si>
    <t>Κονδύλης, Παναγιώτης, 1943-1998</t>
  </si>
  <si>
    <t>Berlin : Akademie Verlag, 1999.</t>
  </si>
  <si>
    <t>30 ΚονΠ p 1999 1</t>
  </si>
  <si>
    <t>Social order and the limits of law : a theoretical essay / Iredell Jenkins.</t>
  </si>
  <si>
    <t>Jenkins, Iredell.</t>
  </si>
  <si>
    <t>Princeton (New Jersey) : Princeton University Press, 1980.</t>
  </si>
  <si>
    <t>316.334.4 JenI s 1980</t>
  </si>
  <si>
    <t>La notion de l'autorité / Alexandre Kojève édite et présenté par Francois Terré.</t>
  </si>
  <si>
    <t>Kojève, Alexandre, 1902-1968</t>
  </si>
  <si>
    <t>Paris : Gallimard, 2004.</t>
  </si>
  <si>
    <t>321.01 KojA n 2004</t>
  </si>
  <si>
    <t>The morality of consent / Alexander M. Bickel.</t>
  </si>
  <si>
    <t>Bickel, Alexander M.</t>
  </si>
  <si>
    <t>New Haven London : Yale University Press, 1975.</t>
  </si>
  <si>
    <t>323.2 BicA m 1975</t>
  </si>
  <si>
    <t>13th labour of Hercules: inside Greek crisis. Ελληνικά;"Ο 13ος άθλος του Ηρακλή : ιστορίες από τη μεγάλη κρίση / Γιάννης Παλαιολόγος μετάφραση από το αγγλικό πρωτότυπο Γιώργος Καράμπελας."</t>
  </si>
  <si>
    <t>Παλαιολόγος, Γιάννης, 1979-</t>
  </si>
  <si>
    <t>Αθήνα : Εστία, 2014.</t>
  </si>
  <si>
    <t>338.124.4 ΠαλΓ α 2014</t>
  </si>
  <si>
    <t>Το λογιστικό δίκαιο στην Ελλάδα : οι επιπτώσεις του ν. 4308/2014 για τα ελληνικά λογιστικά πρότυπα στη χρηματοοικονμική πληροφόρηση = Accounting law in Greece : the effects of the L. 4308/2014 regarding Greek accounting standards on financial information / Σταμάτιος Σ. Δρίτσας Εθνικό και Καποδιστριακό Πανεπιστήμιο Αθηνών. Νομική Σχολή.</t>
  </si>
  <si>
    <t>Δρίτσας, Σταμάτιος Σ.</t>
  </si>
  <si>
    <t>Αθήνα, 2023.</t>
  </si>
  <si>
    <t>34(043.5) ΔριΣ λ 2023</t>
  </si>
  <si>
    <t>Αίθουσα διδακτορικών διατριβών 1ος όροφος - Διαθέσιμη online στην Πέργαμο μετά από 11-04-2025</t>
  </si>
  <si>
    <t>L'Unité du droit : mélanges en hommage à Roland Drago / Jean-Bernard Auby ... [et al.]</t>
  </si>
  <si>
    <t>Auby, Jean-Bernard.</t>
  </si>
  <si>
    <t>Paris : Economica, 1996.</t>
  </si>
  <si>
    <t>34(082.2) DraR u 1996</t>
  </si>
  <si>
    <t>Essays in honor of Saúl Litvinoff / Olivier Moréteau, Julio Romañach, Alberto Luis Zuppi.</t>
  </si>
  <si>
    <t>Baton Rouge,LA : Claitor's Publishing Division, 2008.</t>
  </si>
  <si>
    <t>34‪(082.2)‬ LitS e 2008</t>
  </si>
  <si>
    <t>Festschrift für Ekkehard Schumann zum 70. Geburtstag / herausgegeben von Peter Gottwald und Herbert Roth.</t>
  </si>
  <si>
    <t>Tübingen : Mohr Siebeck, 2001.</t>
  </si>
  <si>
    <t>34(082.2) SchE f 2001</t>
  </si>
  <si>
    <t>Private law in the international arena : from national conflict rules towards harmonization and unification : liber amicorum Kurt Siehr / edited by Jürgen Basedow ... [et al.]</t>
  </si>
  <si>
    <t>The Hague : T. M. C. Asser Press, 2000.</t>
  </si>
  <si>
    <t>34(082.2) SieK p 2000</t>
  </si>
  <si>
    <t>Juristen im Portrait : Verlag und Autoren in 4 Jahrzehnten : Festschrift zum 225jährigen Jubiläum des Verlages C.H. Beck.</t>
  </si>
  <si>
    <t>München : C.H. Beck, 1988.</t>
  </si>
  <si>
    <t>34(082.2) VCHB j 1988</t>
  </si>
  <si>
    <t>Protecting human rights : the European dimension = Protection des droits de l'homme : la dimension européenne / studies in honour of G.J. Wiarda edited by F. Matscher - H. Petzhold.;"Protection des droits de l'homme : la dimension européenne"</t>
  </si>
  <si>
    <t>Köln [etc.] : Carl Heymanns, 1988.</t>
  </si>
  <si>
    <t>34(082.2) WiaG p 1988</t>
  </si>
  <si>
    <t>L' Europe et le droit / Stig Strömholm traduit du suédois par Frédéric Durand préface de Ronald Drago.</t>
  </si>
  <si>
    <t>Strömholm, Stig.</t>
  </si>
  <si>
    <t>Paris : Presses Universitaires de France, 2002.</t>
  </si>
  <si>
    <t>34(4)(091) StrS e 2002</t>
  </si>
  <si>
    <t>Introduction générale au droit / François Terré.</t>
  </si>
  <si>
    <t>Terré, François.</t>
  </si>
  <si>
    <t>4e éd.</t>
  </si>
  <si>
    <t>34‪(44)‬ TerF i 1998</t>
  </si>
  <si>
    <t>Système juridique français / dirige par Takeshi Kojima ... [et al]</t>
  </si>
  <si>
    <t>Etude Comparative des Systèmes de la Justice Français et Japonais (1990 : Tokyo, Japon)</t>
  </si>
  <si>
    <t>Tokyo : Presses Universitaires de Chuo, 1992.</t>
  </si>
  <si>
    <t>34(44)(063) ECSJFJ1990 s 1992</t>
  </si>
  <si>
    <t>The Brandeis/Frankfurter connection : the secret political activities of two Supreme Court justices / Bruce Allen Murphy.</t>
  </si>
  <si>
    <t>Murphy, Bruce Allen.</t>
  </si>
  <si>
    <t>Garden City, N.Y. : Anchor Books, 1983.</t>
  </si>
  <si>
    <t>34(73)(092) MurB b 1983</t>
  </si>
  <si>
    <t>Tradition and change in Australian law / by Patrick Parkinson.</t>
  </si>
  <si>
    <t>Parkinson, Patrick.</t>
  </si>
  <si>
    <t>Sydney : The Law Book Co. Ltd., 1994.</t>
  </si>
  <si>
    <t>34(94)(091) ParP t 1994</t>
  </si>
  <si>
    <t>Vérité ou libertés : la justice expliquée aux adultes / Alain Etchegoyen.</t>
  </si>
  <si>
    <t>Etchegoyen, Alain.</t>
  </si>
  <si>
    <t>Paris : Fayard, 2001.</t>
  </si>
  <si>
    <t>340.114‪(44)‬ EtcA v 2001</t>
  </si>
  <si>
    <t>Philosophie du droit / Bruno Oppetit préface de François Terré.</t>
  </si>
  <si>
    <t>340.12 OppB p 1999</t>
  </si>
  <si>
    <t>Questions of civil law codification / edited by Attila Harmathy and Ágnes Németh.</t>
  </si>
  <si>
    <t>Budapest : Institute for Legal and Administrative Sciences of the Hungarian Academy of Sciences, 1990.</t>
  </si>
  <si>
    <t>340.134(063) QCLC1989 1990</t>
  </si>
  <si>
    <t>A common law for the age of statutes / Guido Calabresi.</t>
  </si>
  <si>
    <t>Cambridge, Mass. London : Harvard University Press, 1982.</t>
  </si>
  <si>
    <t>340.141(73) CalG c 1982</t>
  </si>
  <si>
    <t>L'avenir du droit comparé : un défi pour les juristes du nouveau millénaire / X. Blanc-Jouvan ... [et al.].</t>
  </si>
  <si>
    <t>Blanc - Jouvan, Xavier.</t>
  </si>
  <si>
    <t>Paris : Société de Legislation Comparée, 2000.</t>
  </si>
  <si>
    <t>340.5 BlaX a 2000</t>
  </si>
  <si>
    <t>Les grands systèmes de droit contemporains : une approche comparative / Raymond Legeais.</t>
  </si>
  <si>
    <t>Legeais, Raymond.</t>
  </si>
  <si>
    <t>Paris : Litec, 2004.</t>
  </si>
  <si>
    <t>340.5 LegR g 2004</t>
  </si>
  <si>
    <t>International encyclopedia of comparative law / [Issued under the auspices of the International Association of Legal Science] editorial committee, R. David.. [et al.].</t>
  </si>
  <si>
    <t>Tubingen : Mohr Siebeck Leiden Boston : Nijhoff, 1973-</t>
  </si>
  <si>
    <t>340.5(031) IECL 16.10</t>
  </si>
  <si>
    <t>340.5(031) IECL 16.4</t>
  </si>
  <si>
    <t>Rapports polonais : présentés au Seizième Congrès International de Droit Comparé Brisbane, 14-20 juillet 2002 / [red.: Biruta Lewaszkiewicz-Petrykowska]</t>
  </si>
  <si>
    <t>International Congress on Comparative Law (16th : 2002 : Brisbane)</t>
  </si>
  <si>
    <t>Lódz : Wydawn. Uniw. Lódzkiego, 2002.</t>
  </si>
  <si>
    <t>340.5(063) ICCL2002 r 2002</t>
  </si>
  <si>
    <t>Towards a new European IUS commune : essays on European, Italian and Israeli law, in occasion of 50 years of the E.U. and the State of Israel / edited by A. Gambaro, A.M. Rabello.</t>
  </si>
  <si>
    <t>Italian-Israeli Meetings on Law Studies (1st : 1999 : Jerusalem, etc.)</t>
  </si>
  <si>
    <t>Jerusalem : Harry and Michael Sacher Institute for Legislative Research and Comparative Law, The Hebrew University of Jerusalem, 1999.</t>
  </si>
  <si>
    <t>340.5(063) IIMLS1999 t 1999</t>
  </si>
  <si>
    <t>Comparative legal traditions : text, materials, and cases on the civil law, common law, and socialist law traditions, with special reference to French, West German, English, and Soviet law / by Mary Ann Glendon, Michael Wallace Gordon, and Christopher Osakwe.</t>
  </si>
  <si>
    <t>St. Paul, Minn. : West Publishing Company, 1985.</t>
  </si>
  <si>
    <t>340.5(094.9) GleM c 1985</t>
  </si>
  <si>
    <t>Key issues internationally : a multidisciplinary approach / editor Maria Krambia-Kapardis = Θεμελιώδη ζητήματα στον διεθνή χώρο : μια πολυεπιστημονική προσέγγιση.</t>
  </si>
  <si>
    <t>Αθήνα Κομοτηνή : Αντ. Ν. Σάκκουλας, 2005.</t>
  </si>
  <si>
    <t>341 ΚραΜ k 2005</t>
  </si>
  <si>
    <t>Justifying International Acts / Lea Brilmayer.</t>
  </si>
  <si>
    <t>Ithaca London : Cornell University Press, 1989.</t>
  </si>
  <si>
    <t>341.1/.8 BrilL j 1989</t>
  </si>
  <si>
    <t>International law : a contemporary perspective / edited by Richard Falk, Friedrich Kratochwil, and Saul H. Mendlovitz.</t>
  </si>
  <si>
    <t>Boulder : Westview Press, 1985.</t>
  </si>
  <si>
    <t>341.1/.8 FalR i 1985</t>
  </si>
  <si>
    <t>International law essays : a supplement to International law in contemporary perspective / by Myres S. McDougal and W. Michael Reisman.</t>
  </si>
  <si>
    <t>Mineola, N.Y. : Foundation Press, 1981.</t>
  </si>
  <si>
    <t>341.1/.8 McDM i 1981</t>
  </si>
  <si>
    <t>Δημόσιον διεθνές δίκαιον : σύστημα της θεωρίας και πρακτικής του δημοσίου διεθνούς δικαίου / Ιωάννου Γ. Σπυρόπουλου.</t>
  </si>
  <si>
    <t>Σπυρόπουλος, Ιωάννης Γ., 1896-1972</t>
  </si>
  <si>
    <t>2η έκδ. τροποπ. και επηυξ.</t>
  </si>
  <si>
    <t>Αθήναι : Πυρσός, 1940.</t>
  </si>
  <si>
    <t>341.1/.8 ΣπυΙ δ 1940</t>
  </si>
  <si>
    <t>L'ONU : il diritto delle Nazioni Unite / Sergio Marchisio.</t>
  </si>
  <si>
    <t>Marchisio, Sergio.</t>
  </si>
  <si>
    <t>Bologna : il Mulino, 2000.</t>
  </si>
  <si>
    <t>341.123 MarS o 2000</t>
  </si>
  <si>
    <t>European Integration and Law : four contributions on the interplay between European integration and European and national law to celebrate the 25 th anniversary of Maastricht University's Faculty of Law / Deirdre M. Curtin ... [et al.]</t>
  </si>
  <si>
    <t>Curtin, Deidre M.</t>
  </si>
  <si>
    <t>Oxford : Intersentia Antwerpen, 2006.</t>
  </si>
  <si>
    <t>341.174(4.672EU) CurD e 2006</t>
  </si>
  <si>
    <t>Οι κρατικές ενισχύσεις υπό τον έλεγχο του κοινοτικού δικαίου : παράθεση των κυριωτέρων αποφάσεων του Δικαστηρίου των Ευρωπαϊκών Κοινοτήτων / Χάρης Π. Συνοδινός.</t>
  </si>
  <si>
    <t>Συνοδινός, Χάρης Π.</t>
  </si>
  <si>
    <t>Αθήνα : Αντ. Ν. Σάκκουλας, 1998</t>
  </si>
  <si>
    <t>341.174(4-672EU) ΣυνΧ κ 1998</t>
  </si>
  <si>
    <t>Realite et perspectives du droit communautaire des droits fondamentaux / Realite et Perspectives du Droit Communautaire des Droits Fondamentaux. Journee ; Commission pour l' Etude des Communautes Europeennes (CEDECE) ; Universite de Montpellier I.</t>
  </si>
  <si>
    <t>Realite et Perspectives du Droit Communautaire des Droits Fondamentaux: Montpellier 4-5 novembre 1999</t>
  </si>
  <si>
    <t>Bruxelles : Bruylant, 2000</t>
  </si>
  <si>
    <t>341.231.14(4-672EU)(063) RPDCDF1999 2000</t>
  </si>
  <si>
    <t>The French law of arbitration / by Jean Robert and Thomas E. Carbonneau.</t>
  </si>
  <si>
    <t>Robert, Jean.</t>
  </si>
  <si>
    <t>New York : M. Bender, 1983.</t>
  </si>
  <si>
    <t>341.63(44) RobJ f 1983</t>
  </si>
  <si>
    <t>Dictionnaire juridique de la Cour Internationale de Justice / Moncef Kdhir.</t>
  </si>
  <si>
    <t>Kdhir, Monceff.</t>
  </si>
  <si>
    <t>10e éd. rev. et augm.</t>
  </si>
  <si>
    <t>Bruxelles : Bruylant, 2000.</t>
  </si>
  <si>
    <t>341.645.2(038) KdhM d 2000</t>
  </si>
  <si>
    <t>Tendences actuelles et évolution de la jurisprudence de la Cour de justice des Communautés européenees : suivi annuel eng;"Current trends and developments in the case-law of the Court of Justice of the European Communities : annual review / edited by Spyros A. Pappas [translated from the French by EIPA Linguistics Section]"</t>
  </si>
  <si>
    <t>Maastricht : European Institute of Public Administration, c1994-.</t>
  </si>
  <si>
    <t>341.645.5(4-672EU)(094.9) ΠαπΣ c/t 1994 1</t>
  </si>
  <si>
    <t>Οι διπλωματικοί αντιπρόσωποι εν τω πλαισίω των διεθνών σχέσεων και του διεθνούς δικαίου / υπό Κωνσταντίνου Σκαλτσά.</t>
  </si>
  <si>
    <t>Σκαλτσάς, Κωνσταντίνος Ι.</t>
  </si>
  <si>
    <t>Αθήναι : [χ. ό.], 1972.</t>
  </si>
  <si>
    <t>341.7 ΣκαΚ δ 1972</t>
  </si>
  <si>
    <t>Ιδιωτικόν διεθνές δίκαιον = Droit international privé / υπό Δημητρίου Ι. Ευρυγένη.</t>
  </si>
  <si>
    <t>Ευρυγένης, Δημητρίος Ι.</t>
  </si>
  <si>
    <t>Θεσσαλονίκη : [Π. Σάκκουλα], 1973.</t>
  </si>
  <si>
    <t>341.9 ΕυρΔ ι 1973</t>
  </si>
  <si>
    <t>La pensee des autres en droit international prive : comptes rendus bibliographiques (1946-1984) reunis en hommage a leur auteur / Phocion Francescakis.</t>
  </si>
  <si>
    <t>Φραντζεσκάκης, Φωκίων, 1910-</t>
  </si>
  <si>
    <t>Thessalonique : Universite Aristote de Thessalonique, Faculte de droit, 1985.</t>
  </si>
  <si>
    <t>341.9(049.32) ΦραΦ p 1985</t>
  </si>
  <si>
    <t>Internationales Privatrecht / von Alexander Lüderitz.</t>
  </si>
  <si>
    <t>Lüderitz, Alexander.</t>
  </si>
  <si>
    <t>Frankfurt am Main: Alfred Metzner, 1987.</t>
  </si>
  <si>
    <t>341.9(430) LüdA i 1987</t>
  </si>
  <si>
    <t>LDIP : loi fédérale suisse sur le droit international privé = IPRG : schweizerisches Bundesgesetz über das internationale Privatrecht = LDIP : legge federale svizzera sul diritto internazionale privato = CPIL : Switzerland's federal code on private international law</t>
  </si>
  <si>
    <t>Lausanne : Payot, 1989.</t>
  </si>
  <si>
    <t>341.9(494) ΚΩΔ LDI 1989</t>
  </si>
  <si>
    <t>Private international law at the end of the 20th century : progress or regress? : XVth International Congress of Comparative Law = Le droit international privé à la fin du XXe siècle : progrès ou recul? : XVe Congrès international de droit comparé / edited by Symeon C. Symeonides.</t>
  </si>
  <si>
    <t>International Congress of Comparative Law (15th : 1998 : Bristol, United Kingdom)</t>
  </si>
  <si>
    <t>The Hague [etc.] : Kluwer Law International, 2000.</t>
  </si>
  <si>
    <t>341.9(495) ICCL1998 p 2000</t>
  </si>
  <si>
    <t>The international survey of family law, 2001 / general editor Andrew Bainham.</t>
  </si>
  <si>
    <t>Bristol : Family Law, 2001.</t>
  </si>
  <si>
    <t>341.96:347.6(058) ISFL 2001</t>
  </si>
  <si>
    <t>The international survey of family law, 2002 / general editor Andrew Bainham.</t>
  </si>
  <si>
    <t>Bristol : Family Law, 2002.</t>
  </si>
  <si>
    <t>341.96:347.6(058) ISFL 2002</t>
  </si>
  <si>
    <t>Foundations and perspectives of international trade law / edited by Ian Fletcher, Loukas Mistelis, Marise Cremona.</t>
  </si>
  <si>
    <t>London : Sweet &amp; Maxwell, 2001.</t>
  </si>
  <si>
    <t>341.96:347.7 FleI f 2001</t>
  </si>
  <si>
    <t>Η διακίνησις των επιχειρήσεων εντός της Κοινής Αγοράς και της Ελλάδος / Ανδρέου Ι. Θανασούλια ; πρόλογος καθηγητού Ανδρέου Δ. Λουκόπουλου.</t>
  </si>
  <si>
    <t>Θανασούλιας, Ανδρέας Ι.</t>
  </si>
  <si>
    <t>Αθήναι : [χ. ό.], 1969.</t>
  </si>
  <si>
    <t>341.96:347.7‪(4-672EC)‬ ΘανΑ δ 1969</t>
  </si>
  <si>
    <t>Die Zugangsbedurftigkeit von Mitteilungen nach den Einheitlichen Haager Kaufgesetzen und nach dem UN-Kaufgesetz / von Konstantinos Noussias.</t>
  </si>
  <si>
    <t>Νούσιας, Κωνσταντίνος.</t>
  </si>
  <si>
    <t>Heidelberg : Carl Winter, 1982.</t>
  </si>
  <si>
    <t>341.96:347.751 ΝουΚ z 1982</t>
  </si>
  <si>
    <t>Arbitraje y proceso internacional / Fransisco Ramos Mendez.</t>
  </si>
  <si>
    <t>Ramos Mendez, Fransisco.</t>
  </si>
  <si>
    <t>Barcelona: Libreria Bosch, 1987.</t>
  </si>
  <si>
    <t>341.98 RamF a 1987</t>
  </si>
  <si>
    <t>In honorem Mauro Cappelletti (1927-2004) : tribute to an international procedural lawyer / edited by Marcel Storme and Federico Carpi.</t>
  </si>
  <si>
    <t>The Hague : Kluwer Law International, 2005.</t>
  </si>
  <si>
    <t>341.98(092) StoM i 2005</t>
  </si>
  <si>
    <t>Essays on transnational and comparative civil procedure : (scritti sul diritto processuale civile transnazionale e comparato) / a cura di Federico Carpi, Michele Angelo Lupoi.</t>
  </si>
  <si>
    <t>Torino : Giappichelli, c2001.</t>
  </si>
  <si>
    <t>341.98(4-672EU) CarF e 2001</t>
  </si>
  <si>
    <t>Internationales Zivilprozessrecht der Schweiz : ein Lehrbuch / Gerhard Walter.</t>
  </si>
  <si>
    <t>Walter, Gerhard.</t>
  </si>
  <si>
    <t>3., neubearb. Aufl. unter Mitarbeit von Fridolin M. R. Walther.</t>
  </si>
  <si>
    <t>Bern Stuttgart Wien : Paul Haupt, 2002.</t>
  </si>
  <si>
    <t>341.98(494) WalG i 2002</t>
  </si>
  <si>
    <t>Αι διεθνείς συμβάσεις της Ελλάδος εις το αστικόν δικονομικόν δίκαιον : συμβατικά κείμενα και εμηνευτικαί συνβολαί / Χαραλάμπους Ν. Φραγκίστα, Πελαγίας Γεσίου-Φαλτσή.</t>
  </si>
  <si>
    <t>Φραγκίστας, Χαράλαμπος Ν., 1905-</t>
  </si>
  <si>
    <t>Θεσσαλονίκη : [χ.ό.], 1976.</t>
  </si>
  <si>
    <t>341.98(495) ΦραΧ δ 1976</t>
  </si>
  <si>
    <t>Αναγνώριση αλλοδαπών αποφασέων εκούσιας δικαιοδοσίας στην ελληνική έννομη τάξη / Παναγιώτης Σ. Γιαννόπουλος.</t>
  </si>
  <si>
    <t>Γιαννόπουλος, Παναγιώτης Σ.</t>
  </si>
  <si>
    <t>Αθήνα Κομοτηνή : Αντ. Ν. Σάκκουλας, 2003.</t>
  </si>
  <si>
    <t>341.985(495) ΓιαΠ α 2003</t>
  </si>
  <si>
    <t>Recht und Staat der burgerlichen Gesellschaft / Dieter Grimm.</t>
  </si>
  <si>
    <t>Grimm, Dieter, 1937-</t>
  </si>
  <si>
    <t>Frankfurt am Main : Suhrkamp, 1987.</t>
  </si>
  <si>
    <t>342(130)(091) GriD r 1987</t>
  </si>
  <si>
    <t>Recht Staat Wirtschaft / Hermann Wandersleb, Erich Traumann.</t>
  </si>
  <si>
    <t>Wandersleb, Hermann.</t>
  </si>
  <si>
    <t>Düsseldorf : Verlag L. Schwann, 1951.</t>
  </si>
  <si>
    <t>342(430) WanH r 1951 3</t>
  </si>
  <si>
    <t>The cost of rights : why liberty depends on taxes / Stephen Holmes and Cass R. Sunstein.</t>
  </si>
  <si>
    <t>Holmes, Stephen, 1948-</t>
  </si>
  <si>
    <t>New York London : W.W. Norton, 1999.</t>
  </si>
  <si>
    <t>342.7 HolS c 1999</t>
  </si>
  <si>
    <t>Συλλογή νόμων διοικητικής δικαιοσύνης / Κώστας Γ. Μαυριάς, Κώστας Σ. Ρέμελης.</t>
  </si>
  <si>
    <t>Αθήνα ; Κομοτηνή : Αντ. Ν. Σάκκουλας, 1987.</t>
  </si>
  <si>
    <t>342.9(495)(094.5) ΜαυΚ σ 1987</t>
  </si>
  <si>
    <t>Αρχαί και θεσμοί προστασίας της προσωπικής ελευθερίας του κατηγορούμενου κατά την κύριαν διαδικασίαν / Βασίλειου Ι. Ζησιάδου.</t>
  </si>
  <si>
    <t>Ζησιάδης, Βασίλειος Ι.</t>
  </si>
  <si>
    <t>Θεσσαλονίκη : [χ.ό.], 1972.</t>
  </si>
  <si>
    <t>343.121 ΖησΒ α 1972</t>
  </si>
  <si>
    <t>Αι εγγυήσεις της προσωπικής ελευθερίας του κατηγορουμένου κατά την προδικασίαν / Βασιλείου Ι. Ζησιάδου.</t>
  </si>
  <si>
    <t>Θεσσαλονίκη ; Αθήναι : Αφοί Π. Σάκκουλα, 1967.</t>
  </si>
  <si>
    <t>343.132 ΖησΒ ε 1967</t>
  </si>
  <si>
    <t>Προσωπικά δεδομένα : / Αθηνά Κ. Γιαννακούλα, Μαρία Μ. Μηλαπίδου.</t>
  </si>
  <si>
    <t>Γιαννακούλα, Αθηνά Κ.</t>
  </si>
  <si>
    <t>343.539.6 ΓιαΑ π 2023</t>
  </si>
  <si>
    <t>Εγκλήματα κατά της ιδιοκτησίας / Ν. Μπιτζιλέκης.</t>
  </si>
  <si>
    <t>Μπιτζιλέκης, Νικόλαος.</t>
  </si>
  <si>
    <t>2η έκδ. αναθ. και συμπλ.</t>
  </si>
  <si>
    <t>Αθήνα : Θεσσαλονίκη : Σάκκουλας, 2023.</t>
  </si>
  <si>
    <t>343.7 ΜπιΝ ε 2023</t>
  </si>
  <si>
    <t>Crime policy in globalized world / Athanassia P. Sykiotou [translated from french by the author]</t>
  </si>
  <si>
    <t>Αthens Thessaloniki : Sakkoulas, 2022.</t>
  </si>
  <si>
    <t>343.985 ΣυκΑ p/c 2022</t>
  </si>
  <si>
    <t>Eherecht, Schadensregulierung, Wiener Kaufrecht, Sprachrisiko / von Erik Jayme ... [et al.]</t>
  </si>
  <si>
    <t>Jayme, Erik, 1934-</t>
  </si>
  <si>
    <t>Heidelberg : C.F. Müller, c1989.</t>
  </si>
  <si>
    <t>347(430+450) JayE e 1989</t>
  </si>
  <si>
    <t>Diritto privato europeo / a cura di Nicolò Lipari.</t>
  </si>
  <si>
    <t>Padova : CEDAM, 1998.</t>
  </si>
  <si>
    <t>347(4-672EU) LipN d 1998 1</t>
  </si>
  <si>
    <t>La réforme du droit civil canadien : une certaine conception de la recodification, 1965-1977 / par Paul-André Crépeau.</t>
  </si>
  <si>
    <t>Crépeau, Paul-André, 1926-</t>
  </si>
  <si>
    <t>Montréal, QC : Éditions Themis, 2003.</t>
  </si>
  <si>
    <t>347‪(71)‬ CreP r 2003</t>
  </si>
  <si>
    <t>Η κοινωνία δικαιώματος κατά τον αστικόν κώδικα / Παναγιώτου Κ. Γυιόκα.</t>
  </si>
  <si>
    <t>Γυιόκας, Παναγιώτης Κ. 1900-1986.</t>
  </si>
  <si>
    <t>Θεσσαλονίκη: Εταιρεία Μακεδονικών Σπουδών, 1949.</t>
  </si>
  <si>
    <t>347.12 ΓυιΠ κ 1949</t>
  </si>
  <si>
    <t>Τριπρόσωποι ενοχικαί σχέσεις / Γεωργίου Α. Μαντζούφα.</t>
  </si>
  <si>
    <t>Μαντζούφας, Γεώργιος Α., 1908-1977.</t>
  </si>
  <si>
    <t>Αθήναι, : [χ. ό.] 1967.</t>
  </si>
  <si>
    <t>347.4 ΜανΓ τ 1967</t>
  </si>
  <si>
    <t>Le renouvellement des sources du droit des obligations : tome I/Lille--1996 : actes du colloque ... / Association Henri Capitant.</t>
  </si>
  <si>
    <t>Association Henri Capitant des amis de la culture juridique française. Journées nationales (1st : 1996 : Lille, France)</t>
  </si>
  <si>
    <t>Paris : L.G.D.J, c1997.</t>
  </si>
  <si>
    <t>347.4‪(063)‬ AHC1996 r 1997</t>
  </si>
  <si>
    <t>Ειδικό ενοχικό δίκαιο / Πάνος Κ. Κορνηλάκης.</t>
  </si>
  <si>
    <t>Κορνηλάκης, Πάνος Κ.</t>
  </si>
  <si>
    <t>347.45/.5 ΚορΠ ε 2023</t>
  </si>
  <si>
    <t>Quaestiones εν τω κληρονομικώ και λοιπώ δικαίω του αστικού κώδικος : συμβολή εις την εξέλιξιν του δικαίου / υπό Κων. Ε. Μπουραντά.</t>
  </si>
  <si>
    <t>Μπουραντάς, Κωνσταντίνος Ε.</t>
  </si>
  <si>
    <t>Θεσσαλονίκη : Σάκκουλας, 1989.</t>
  </si>
  <si>
    <t>347.65/68 ΜποΚ q 1989</t>
  </si>
  <si>
    <t>Deutsche Mobiliarsicherheiten : Aufriss und Grundgedanken : Vorlesungen und Vorträge an japanischen Universitäten sowie für Praktiker in Tokio / von Rolf Serick.</t>
  </si>
  <si>
    <t>Serick, Rolf.</t>
  </si>
  <si>
    <t>Heidelberg : Recht und Wirtschaft, c1988.</t>
  </si>
  <si>
    <t>347.751‪(430)‬ SerR d 1988</t>
  </si>
  <si>
    <t>Ocean bills of lading : traditional forms, substitutes, and EDI systems: XIVe Congres International de droit compare = XIVth Congress of Comparative Law / edited by A.N. Yiannopoulos.</t>
  </si>
  <si>
    <t>The Hague ; Boston : Kluwer Law International, 1995.</t>
  </si>
  <si>
    <t>347.795.3(063) ICCL1994 o 1995</t>
  </si>
  <si>
    <t>The fabric of English civil justice / Sir Jack I.H. Jacob.</t>
  </si>
  <si>
    <t>Jacob, Jack I. H. (Jack Isaac Hai), 1908-</t>
  </si>
  <si>
    <t>London : Stevens, 1987.</t>
  </si>
  <si>
    <t>347.9(410) JacJ f 1987</t>
  </si>
  <si>
    <t>Η πολιτική δικονομία από τη θεωρία στην πράξη : θέματα εμβαθύνσεως / Π. Γέσιου - Φαλτσή ... [κ.ά.]</t>
  </si>
  <si>
    <t>θεσσαλονίκη : Σάκκουλας, 1993.</t>
  </si>
  <si>
    <t>347.9(495) ΓεσΠ π 1993</t>
  </si>
  <si>
    <t>Το δίκαιον της διαιτησίας εν Αγγλία : εισαγωγή, ιστορική εξέλιξις, ανάλυσις, νομολογία, κείμενον / Φιλολάου Δημ. Δημητρίου.</t>
  </si>
  <si>
    <t>Δημητρίου, Φιλόλαος Δ.</t>
  </si>
  <si>
    <t>Αθήνα : [Ναυτικό Επιμελητήριο Ελλάδος], 1979.</t>
  </si>
  <si>
    <t>347.918 ΔημΦ δ 1979</t>
  </si>
  <si>
    <t>Το δίκαιο της διαιτησίας στις Ηνωμένες Πολιτείες της Αμερικής / Φιλόλαος Δ. Δημητρίου.</t>
  </si>
  <si>
    <t>Αθήνα : Π. Ν. Σάκκουλας, 2004.</t>
  </si>
  <si>
    <t>347.918 ΔημΦ δ 2004</t>
  </si>
  <si>
    <t>Procédures civiles d'exécution / Roger Perrot, Philippe Théry.</t>
  </si>
  <si>
    <t>Paris : Dalloz, 2005.</t>
  </si>
  <si>
    <t>347.952 PerR p 2005</t>
  </si>
  <si>
    <t>The Lawyers / Martin Mayer.</t>
  </si>
  <si>
    <t>Mayer, Martin, 1928-</t>
  </si>
  <si>
    <t>New York [etc.] : Harper &amp; Row, 1967.</t>
  </si>
  <si>
    <t>347.96 MayM l 1967</t>
  </si>
  <si>
    <t>Συμβολή στην ιστορία του Διηγορικού Συλλόγου Θεσσαλονίκης : (1961-1975) : δεύτερο μέρος / Τζων Γ. Θωμά.</t>
  </si>
  <si>
    <t>Τζων, Θωμάς Γ.</t>
  </si>
  <si>
    <t>Θεσσαλονίκη : Δικηγορικός Σύλλογος, 2003.</t>
  </si>
  <si>
    <t>347.965(495)(06)(091) ΤζωΘ σ 2003</t>
  </si>
  <si>
    <t>10e ed.</t>
  </si>
  <si>
    <t>Paris : Montchrestien, 2002.</t>
  </si>
  <si>
    <t>347.97/.99 PerR i 2002</t>
  </si>
  <si>
    <t>Effektivität des Rechtsschutzes vor staatlichen und privaten Gerichten : ein Forschungsbericht / ein Forschungsbericht mit Arbeiten von Tadeusz Erecinski ... [et al.] herausgegeben von Peter Gottwald</t>
  </si>
  <si>
    <t>Bielefeld : Gieseking, 2006.</t>
  </si>
  <si>
    <t>347.99 GotP e 2006</t>
  </si>
  <si>
    <t>The Supreme Court of the United States : its beginnings &amp; its justices, 1790-1991 / Commission on the Bicentennial of the United States Constitution.</t>
  </si>
  <si>
    <t>[New York] : Commission on the Bicentennial of the United States Constitution, 1992.</t>
  </si>
  <si>
    <t>347.991(73)(091) SCU 1992</t>
  </si>
  <si>
    <t>Aίθουσα Αστικού και Αστικού Δικονομικού Δικαίου</t>
  </si>
  <si>
    <t>EU consumer law and policy / Stephen Weatherill.</t>
  </si>
  <si>
    <t>Weatherill, Stephen, 1961-</t>
  </si>
  <si>
    <t>Cheltenham, UK ; Northampton, MA : Edward Elgar, c2013.</t>
  </si>
  <si>
    <t>347:366.5 WeaS e 2013</t>
  </si>
  <si>
    <t>Arbeitskampf und Recht : Grundsätze der Tarifvertragsautonomie / Gerhard Müller.</t>
  </si>
  <si>
    <t>Müller, Gerhard, 1912-2007.</t>
  </si>
  <si>
    <t>Frankfurt am Main : Frankfurter Allgemeine [u.a.], 1987.</t>
  </si>
  <si>
    <t>349.22(430) MülG a 1987</t>
  </si>
  <si>
    <t>Παραδόσεις κοινωνικής πολιτικής και κοινωνικής νομοθεσίας / Ιωάννης Δ. Κουκιάδη.</t>
  </si>
  <si>
    <t>Κουκιάδης, Ιωάννης Δ.</t>
  </si>
  <si>
    <t>Θεσσαλονίκη : Σάκκουλας, 1981-</t>
  </si>
  <si>
    <t>349.3 ΚουΙ π 1981 1</t>
  </si>
  <si>
    <t>Les biens culturels précolombiens : leur protection juridique / Jorge A. Sánchez-Cordero Dávila avant-propos de Michel Grimaldi préface de Camille Jauffret-Spinosi.</t>
  </si>
  <si>
    <t>Sánchez-Cordero Dávila, Jorge A.</t>
  </si>
  <si>
    <t>Paris : L.G.D.J., 2004.</t>
  </si>
  <si>
    <t>351.58(720) SánJ b 2004</t>
  </si>
  <si>
    <t>Αντιμετώπιση της διεθνούς φοροαποφυγής και φορολογική αβεβαιότητα : στο διεθνές &amp; ευρωπαϊκό περιβάλλον / Αικατερίνη Σαββαΐδου, Βασιλική Αθανασάκη.</t>
  </si>
  <si>
    <t>Σαββαϊδου, Αικατερίνη Κ.</t>
  </si>
  <si>
    <t>351.71(4-672EU) ΣαβΑ α 2023</t>
  </si>
  <si>
    <t>Η κατασκευαστική διαιτησία / Βασιλική Κάρμου - Παναγιώτης Οικονόμου - Ελένη Τροβά πρόλογος Παναγιώτης Πικραμμένος.</t>
  </si>
  <si>
    <t>Κάρμου, Βασιλική.</t>
  </si>
  <si>
    <t>Αθήνα Θεσσαλονίκη : Σάκκουλας, 2016.</t>
  </si>
  <si>
    <t>351.712 ΚαρΒ κ 2016</t>
  </si>
  <si>
    <t>Κατασκευή δημοσίων έργων / Αλίκη Τζίκα-Χατζοπούλου.</t>
  </si>
  <si>
    <t>Τζίκα-Χατζοπούλου, Αλίκη.</t>
  </si>
  <si>
    <t>Αθήνα: Εκδόσεις Αντ. Ν. Σάκκουλα, 1990</t>
  </si>
  <si>
    <t>351.712 ΤζιΑ κ 1990</t>
  </si>
  <si>
    <t>Die offene ArbeitsGesellschaft : Regeln für soziale Beweglichkeit / Bernd Rüthers.</t>
  </si>
  <si>
    <t>Rüthers, Bernd.</t>
  </si>
  <si>
    <t>Zürich : Edition Interfrom, c1985.</t>
  </si>
  <si>
    <t>351.83 RutB o 1985</t>
  </si>
  <si>
    <t>The faces of justice and state authority : a comparative approach to the legal process / Mirjan R. Damaska.</t>
  </si>
  <si>
    <t>Damaska, Mirjan R., 1931-</t>
  </si>
  <si>
    <t>New Haven : Yale University Press, c1986.</t>
  </si>
  <si>
    <t>351.87 DamM f 1986</t>
  </si>
  <si>
    <t>Η Ελληνική δικαιοσύνη : κατάστασις - προβλήματα / Δημητρίου Αθ. Μαργέλλου.</t>
  </si>
  <si>
    <t>Μαργέλλος, Δημήτριος Αθ.</t>
  </si>
  <si>
    <t>Αθήνα Κομοτηνή : Σάκκουλας, 1981.</t>
  </si>
  <si>
    <t>351.87 ΜαρΔ ε 1981 1</t>
  </si>
  <si>
    <t>Το Ελεγκτικό Συνέδριο στο σύγχρονο δημοσιονομικό περιβάλλον : οι νομοθετικές και νομολογιακές εξελίξεις μετά τους Ν 4700/2020 και 4820/2021 / επιμέλεια Ευαγγελία Ελισάβετ Κουλουμπίνη.</t>
  </si>
  <si>
    <t>351.95 ΚουΕ ε 2023</t>
  </si>
  <si>
    <t>Η δικονομία των φορολογικών διαφορών : οι κανόνες για τη διαδικαστική και δικαστική επίλυσή τους / Πέτρος Πανταζόπουλος.</t>
  </si>
  <si>
    <t>Πανταζόπουλος, Πέτρος Γ.</t>
  </si>
  <si>
    <t>351.95 ΠανΠ δ 2023</t>
  </si>
  <si>
    <t>Εξουσία και διανόηση στη νεότερη και σύγχρονη Ελλάδα : η ιστορία του πολιτικού διμορφισμού στη νεοελληνική πολιτική κοινωνία, 1837-2004 / Λουκάς Παν. Πάτρας.</t>
  </si>
  <si>
    <t>Πάτρας, Λουκάς Π., 1921-</t>
  </si>
  <si>
    <t>Αθήνα : Το Οικονομικόν, 2005.</t>
  </si>
  <si>
    <t>94(495) 1821-... ΠατΛ ε 2005 1</t>
  </si>
  <si>
    <t>94(495) 1821-... ΠατΛ ε 2005 2</t>
  </si>
  <si>
    <t>"La procédure : roman / Harry Mulisch traduit du néerlandais par Isabelle Rosselin."</t>
  </si>
  <si>
    <t>Mullisch, Harry, 1927-2010.</t>
  </si>
  <si>
    <t>[Paris] : Gallimard, 2001.</t>
  </si>
  <si>
    <t>82 MulH p/p 2001</t>
  </si>
  <si>
    <t>An introduction to law / Louis Waller, Derham, Maher.</t>
  </si>
  <si>
    <t>Waller, Louis 1935-</t>
  </si>
  <si>
    <t>8th ed.</t>
  </si>
  <si>
    <t>New South Wales : LBC Information Services, 2000.</t>
  </si>
  <si>
    <t>34 WalL i 2000</t>
  </si>
  <si>
    <t>Θεσμοί και πρόσωπα / Ι. Μανωλεδάκης.</t>
  </si>
  <si>
    <t>Θεσσαλονίκη : Κορν. Σφακιανάκη̄, 2002.</t>
  </si>
  <si>
    <t>34‪(081)‬ ΜανΙ θ 2002</t>
  </si>
  <si>
    <t>Θέματα αστικού, εμπορικού, ποινικού δικονομικού δικαίου και γνωμοδοτήσεις, συμβιβασμός εξώδικος και δικαστικός. Χρηματιστηριακή παραγγελία και εντολή, η ευθύνη των εντολοδόχων, και των χρηματιστών, το δικαίωμα της προσωπικότητας, η πολιτική αγωγή. Η απάτη στο δικαστήριο και οι εικονικές δίκες : θεωρία - πράξη - νομολογία / Ζήσης Σωτ. Φασούλας.</t>
  </si>
  <si>
    <t>Φασούλας, Ζήσης Σωτ.</t>
  </si>
  <si>
    <t>[Αθήνα] : Νομική Βιβλιοθήκη, 2004.</t>
  </si>
  <si>
    <t>34(081) ΦασΖ θ 2004</t>
  </si>
  <si>
    <t>Νομικές μελέτες.</t>
  </si>
  <si>
    <t>Κομοτηνή : Σύλλογος ΕΔΠ Νομικής Θράκης, 1980-</t>
  </si>
  <si>
    <t>34(082) ΝΜ 1981 2</t>
  </si>
  <si>
    <t>Ολομέλεια ανωτάτων δικαστηρίων &amp; γνωμοδοτήσεις Νομικού Συμβουλίου του Κράτους 2007 / Πέτρος Κακκαλής επιμέλεια Ευάγγελος Αγγελόπουλος, Απόστολος Παπαθωμάς, Σοφία Παυλάκη.</t>
  </si>
  <si>
    <t>Κακκαλής, Πέτρος.</t>
  </si>
  <si>
    <t>Αθήνα : Νομική Βιβλιοθήκη, 2008.</t>
  </si>
  <si>
    <t>34(495)(094.9) ΚακΠ ο 2008</t>
  </si>
  <si>
    <t>Το Κόσοβο και οι αλβανικοί πληθυσμοί της Βαλκανικής / Βενιαμίν Καρακωστάνογλου ... [κ.ά.] πρόλογος Βασίλειος Κόντης, επιμέλεια Βασίλειος Κόντης, Ελευθερία Μαντά.</t>
  </si>
  <si>
    <t>Καρακωστάνογλου, Βενιαμίν.</t>
  </si>
  <si>
    <t>Θεσσαλονίκη : ΄Ιδρυμα Μελετών Χερσονήσου του Αίμου, c2000</t>
  </si>
  <si>
    <t>34(497.115) ΚαρΒ κ 2000</t>
  </si>
  <si>
    <t>Αποφάσεις που δόθηκαν από το Ανώτατο Δικαστήριο Κύπρου : κατ' έφεση και πρωτοβάθμια / [Ανώτατο Δικαστήριο Κύπρου] εκδότρια Μαριέττα Μιχαηλίδου.</t>
  </si>
  <si>
    <t>Κύπρος Ανώτατο Δικαστήριο.</t>
  </si>
  <si>
    <t>Λευκωσία : Τυπογραφείο, 1992-</t>
  </si>
  <si>
    <t>34(564.3)(094.9) Κ.ΑΔ α 1992 2</t>
  </si>
  <si>
    <t>Alternative dispute resolution : melting the lances and dismounting the steeds / Thomas H. Carbonneau.</t>
  </si>
  <si>
    <t>Carbonneau, Thomas H.</t>
  </si>
  <si>
    <t>Chicago (IL) : Urbana : University of Illinois Press, 1989.</t>
  </si>
  <si>
    <t>341.63 CarT a 1989</t>
  </si>
  <si>
    <t>Lugano Convention : Convention on Jurisdiction and the Enforcement of Judgments in Civil and Commercial Matters done at Lugano on 16 September 1988 = Convention de Lugano : Convention concernant la compétence judiciaire et l'exécution des decisions en matiere civile et commerciale faite à Lugano le 16 septembre 1998 = Übereinkommen von Lugano : Ubereinkommen über die gerichtliche Zuständigkeit und die Vollstreckung gerichtlicher Entscheidungen in Zivil- und Handels- sachen, geschlossen in Lugano am 16. Semptember 1988 = Convenzione di Lugano : Convenzione concernente la competenza giurisdizionale e l'esecuzione delle decisioni in materia civile e commerciale, rfatta a Lugano il 16 settembre 1988.</t>
  </si>
  <si>
    <t>Zürich : Schulthess Polygraphischer, 1991.</t>
  </si>
  <si>
    <t>341.98(4-672EU) LC 1991 2</t>
  </si>
  <si>
    <t>Diritto privato comparato : istituti e problemi / [testi di] Guido Alpa ... [et al.]</t>
  </si>
  <si>
    <t>Alpa, Guido.</t>
  </si>
  <si>
    <t>Roma : Laterza, 1999.</t>
  </si>
  <si>
    <t>347 AlpG d 1999</t>
  </si>
  <si>
    <t>Derecho privado europeo / Sixto A. Sánchez Lorenzo.</t>
  </si>
  <si>
    <t>Sánchez Lorenzo, Sixto.</t>
  </si>
  <si>
    <t>Granada : Comares, 2002.</t>
  </si>
  <si>
    <t>347(4) SánS d 2002</t>
  </si>
  <si>
    <t>German national reports in civil law matters for the XIIIth Congress of Comparative Law in Montréal 1990 = Deutsche Landesberichte im Zivilrecht für den XIII. Kongress für Rechtsvergleichung in Montréal 1990 / Erik Jayme ed.</t>
  </si>
  <si>
    <t>International Congress of Comparative Law (13th : 1990 : Montréal, Québec)</t>
  </si>
  <si>
    <t>Heidelberg : C.F. Müller Juristischer Verlag, c1990.</t>
  </si>
  <si>
    <t>347‪(430)‬‪(063)‬ ICCL1990 g 1990</t>
  </si>
  <si>
    <t>Les transformations génerales du droit privé depuis le Code Napoléon / par León Duguit.</t>
  </si>
  <si>
    <t>Duguit, Leon, 1859-1928.</t>
  </si>
  <si>
    <t>Paris : Mémoire du droit, 1999.</t>
  </si>
  <si>
    <t>347(44)(091) DugL t 1999</t>
  </si>
  <si>
    <t>Il codice civile europeo : materiali dei seminari 1999-2000 / raccolti da Guido Alpa e Emilio Nicola Buccico presentati da Remo Danovi.</t>
  </si>
  <si>
    <t>Milano : Giuffrè, c2001.</t>
  </si>
  <si>
    <t>347(4-672EU)(063) AlpG c 2001</t>
  </si>
  <si>
    <t>Ερμηνεία του αστικού κώδικος / εκδιδομένη τη συνεργασία Π. Πουλίτσα, Ι. Σακκέτα, Ηρ. Κυριακοπούλου υπό Χ. Φραγκίστα, Γ. Ράμμου, Π. Ζέππου... [κ. ά.] γενική επιμέλεια εκδόσεως Αλ. Λιτζερόπουλος.</t>
  </si>
  <si>
    <t>Αθήναι : [χ.ό.], 1952-1987.</t>
  </si>
  <si>
    <t>347(495) ΕρμΑΚ ΛιτΑ ε 1976 7 72-127</t>
  </si>
  <si>
    <t>Σύστημα αστικού δικαίου / Α. Χ. Κρασσάς.</t>
  </si>
  <si>
    <t>Κρασσάς, Αλκιβιάδης Χ., 1840-1912.</t>
  </si>
  <si>
    <t>2η - 6η έκδ. / υπό Χρήστου Π. Πράτσικα.</t>
  </si>
  <si>
    <t>[Εν Αθήναις] : [Αν. Κωνσταντινίδης], 1895-</t>
  </si>
  <si>
    <t>347(495) ΚραΑ σ 1932 1</t>
  </si>
  <si>
    <t>Towards a european civil code : reflections on the codification of civil law in Europe / edited by Gavin Barrett, Ludovic Bernardeau.</t>
  </si>
  <si>
    <t>Trier : Europäische Rechtsakademie, 2002.</t>
  </si>
  <si>
    <t>347.018(4-672EU)(063) TEC2002 2002</t>
  </si>
  <si>
    <t>Διοίκηση αστικών υποθέσεων / Γεωργίου Στ. Ταμπάκη.</t>
  </si>
  <si>
    <t>Ταμπάκης, Γεώργιος Στ..</t>
  </si>
  <si>
    <t>Αθήνα : Σάκκουλας, 1991.</t>
  </si>
  <si>
    <t>347.133.5 ΤαμΓ δ 1991</t>
  </si>
  <si>
    <t>The law of things and servitudes / by C.G. van der Merwe, M.J. de Waal.</t>
  </si>
  <si>
    <t>Van der Merwe, C. G.</t>
  </si>
  <si>
    <t>Durban : Butterworths, 1993.</t>
  </si>
  <si>
    <t>347.26 VMeC l 1993</t>
  </si>
  <si>
    <t>Wertverfolgung : rechtsvergleichende Überlegungen zur Abgrenzung kollidierender Gläubigerinteressen / von Volker Behr.</t>
  </si>
  <si>
    <t>Behr, Volker 1966-</t>
  </si>
  <si>
    <t>Frankfurt am Main : Metzner, 1986.</t>
  </si>
  <si>
    <t>347.42 BehV w 1986</t>
  </si>
  <si>
    <t>Punitive damages : a state by state guide to law and practice / by Robert W. Hammesfahr, Lori S. Nugent.</t>
  </si>
  <si>
    <t>Hammesfahr, Robert W.</t>
  </si>
  <si>
    <t>2009-2010 ed.</t>
  </si>
  <si>
    <t>[Minnesota] : West, 2009.</t>
  </si>
  <si>
    <t>347.426 HamR p 2009</t>
  </si>
  <si>
    <t>Compensazione e processo / Elena Merlin.</t>
  </si>
  <si>
    <t>Merlin, Elena.</t>
  </si>
  <si>
    <t>Milano : Giuffrè, 1991-1994.</t>
  </si>
  <si>
    <t>347.426.6 MerE c 1991 1</t>
  </si>
  <si>
    <t>347.426.6 MerE c 1994 2</t>
  </si>
  <si>
    <t>Principles of European contract law / M.W.Hesselink, G.J.P. de Vries.</t>
  </si>
  <si>
    <t>Hesselink, Martijn Willem, 1968-</t>
  </si>
  <si>
    <t>[s.l.] : Kluwer, 2001.</t>
  </si>
  <si>
    <t>347.44 HesM p 2001</t>
  </si>
  <si>
    <t>Principes du droit européen du contrat : l'exécution, l'inexécution et ses suites / version française Isabelle de Lamberterie, Georges Rouhette, Denis Tallon.</t>
  </si>
  <si>
    <t>Paris : La documentation Française, 1997.</t>
  </si>
  <si>
    <t>347.44 LamI p 1997</t>
  </si>
  <si>
    <t>Η πλάνη περί την βάσιν της συμβάσεως εν τω ρωμαϊκώ και συγχρόνω αστικώ δικαίω / Σταύρου Γ. Χουβαρδά.</t>
  </si>
  <si>
    <t>Χουβαρδάς, Σταύρος Γ.</t>
  </si>
  <si>
    <t>Αθήναι : τύποις Διον. Πετσάλη, 1938.</t>
  </si>
  <si>
    <t>347.441.144 ΧουΣ π 1938</t>
  </si>
  <si>
    <t>Η προσυμβατική ευθύνη : Συμβολή στην ερμηνεία των άρθρων 197-198 ΑΚ / Αθανάσιος Β. Σκόντζος πρόλογος Μιχαήλ Αυγουστιανάκης.</t>
  </si>
  <si>
    <t>Σκόντζος, Αθανάσιος Β.</t>
  </si>
  <si>
    <t>347.447.51 ΣκοΑ π 2022</t>
  </si>
  <si>
    <t>El arrendamiento de inmuebles en la Unión Europea / Diego P. Fernández Arroyo.</t>
  </si>
  <si>
    <t>Fernández Arroyo, Diego P.</t>
  </si>
  <si>
    <t>Madrid : Fundación Universidad Empresa : Civitas, 1998.</t>
  </si>
  <si>
    <t>347.453 FerD a 1998</t>
  </si>
  <si>
    <t>Περί της τριττής διακρίσεως των υποκειμένων του δικαίου : μία αδόκιμος νομική κατασκευή και ερμηνεία / Παναγιώτη Η. Κολοτούρου.</t>
  </si>
  <si>
    <t>Κολοτούρος, Παναγιώτης Η.</t>
  </si>
  <si>
    <t>347.471 ΚολΠ π 2021</t>
  </si>
  <si>
    <t>The forms and functions of tort law : an analytical primer on cases and concepts / by Kenneth S. Abraham.</t>
  </si>
  <si>
    <t>Abraham, Kenneth S., 1946-</t>
  </si>
  <si>
    <t>Westbury, N.Y. : Foundation Press, 1997.</t>
  </si>
  <si>
    <t>347.5(73) AbrK f 1997</t>
  </si>
  <si>
    <t>Το νομικό πλαίσιο της δωρεάς και μεταμόσχευσης οργάνων στην Ελλάδα : προτάσεις για αύξηση των διαθέσιμων μοσχευμάτων / Καλλιόπη Θ. Κηπουρίδου</t>
  </si>
  <si>
    <t>Κηπουρίδου, Καλλιόπη Θ.</t>
  </si>
  <si>
    <t>Θεσσαλονίκη : Σοφία, 2022.</t>
  </si>
  <si>
    <t>347.56:614.25 ΚηπΚ ν 2022</t>
  </si>
  <si>
    <t>Scheidung ohne Richter : neue Lösungen für Trennungskonflikte / Heiner Krabbe (hg.)</t>
  </si>
  <si>
    <t>Reinbek bei Hamburg : Rowohlt Taschenbuch Verlag, 1991.</t>
  </si>
  <si>
    <t>347.627 KraH s 1991</t>
  </si>
  <si>
    <t>Ponencias Generales del XII Congreso Mundial de Derecho Procesal = General Reports of the XII World Congress of Procedural Law / Asociación Internacional de Derecho Procesal Instituto Mexicano de Derecho Procesal.</t>
  </si>
  <si>
    <t>Congreso Mundial de Derecho Procesal (12o : 2003 : México)</t>
  </si>
  <si>
    <t>[S.l. : s.n., 2003] (México : Iure editores)</t>
  </si>
  <si>
    <t>347.9(063) CMDP2003 p 2003</t>
  </si>
  <si>
    <t>La restaurazione del fallimento negli Stati socialisti / Univerista degli Studi di Roma. Consiglio Nazionale delle Ricerche.</t>
  </si>
  <si>
    <t>Rimini : Maggioli, 1994.</t>
  </si>
  <si>
    <t>347.9(1-664) USR.CNR r 1994</t>
  </si>
  <si>
    <t>Il processo civile inglese / Univerista degli Studi di Roma. Consiglio Nazionale delle Ricerche.</t>
  </si>
  <si>
    <t>Rimini : Maggioli, 1991.</t>
  </si>
  <si>
    <t>347.9(410) UDSR.CNR p 1991</t>
  </si>
  <si>
    <t>Das Verfahren nach der Vereinfachungsnovelle und vor dem Familiengericht : ein Leitffaden fur die Praxis / von Rolf Bender, August Belz, Peter Wax.</t>
  </si>
  <si>
    <t>Bender, Rolf, 1923-</t>
  </si>
  <si>
    <t>1. Aufl.</t>
  </si>
  <si>
    <t>Munchen : Beck, 1977.</t>
  </si>
  <si>
    <t>347.9(430) BenR v 1977</t>
  </si>
  <si>
    <t>Zivilprozessrecht / von Eberhard Schilken.</t>
  </si>
  <si>
    <t>Schilken, Eberhard.</t>
  </si>
  <si>
    <t>3., neubearb. Aufl.</t>
  </si>
  <si>
    <t>Köln Berlin Bonn : Carl Heymanns Verlag, 2000.</t>
  </si>
  <si>
    <t>347.9‪(430)‬ SchE z 2000</t>
  </si>
  <si>
    <t>Zivilprozessrecht / von Peter Schlosser.</t>
  </si>
  <si>
    <t>Schlosser, Peter, 1935-</t>
  </si>
  <si>
    <t>2., vollig neu bearbeitete Aufl.</t>
  </si>
  <si>
    <t>Munchen : F. Vahlen, 1991.</t>
  </si>
  <si>
    <t>347.9(430) SchP z 1991 1</t>
  </si>
  <si>
    <t>Der preussische Civilprozess / von C. F. Koch.</t>
  </si>
  <si>
    <t>Koch, Christian Friedrich, 1798-1872.</t>
  </si>
  <si>
    <t>Berlin : Verlag der T. Trautwein'schen Buch- und Musikalien-Handlung, 1848.</t>
  </si>
  <si>
    <t>347.9(431) KocC p 1848</t>
  </si>
  <si>
    <t>Lehrbuch des österreichischen Zivilprozessrechts : Lehr- und Handbuch für Studium und Praxis / von Hans W. Fasching.</t>
  </si>
  <si>
    <t>Fasching, Hans Walter</t>
  </si>
  <si>
    <t>Wien : Manz, 1984.</t>
  </si>
  <si>
    <t>347.9(436) FasH l 1984</t>
  </si>
  <si>
    <t>Kommentar zur ZPO : Jurisdiktionsnorm inklusive EuGVÜ und LGVÜ und Zivilprozessordnung samt den Einführungsgesetzen und Zustellgesetz / Walter H. Rechberger (Hrsg.) bearbeitet von Andreas Frauenberger.. [et al.].</t>
  </si>
  <si>
    <t>2. überarb. und erw. Aufl.</t>
  </si>
  <si>
    <t>Wien [etc.] : Springer-Verlag, 2000.</t>
  </si>
  <si>
    <t>347.9(436) RecW k 2000</t>
  </si>
  <si>
    <t>Il processo civile polacco / Univerista degli Studi di Roma. Consiglio Nazionale delle Ricerche.</t>
  </si>
  <si>
    <t>Rimini : Maggioli, 1981.</t>
  </si>
  <si>
    <t>347.9(438) UDSR.CNR p 1981</t>
  </si>
  <si>
    <t>Théorie générale du procès / Loïc Cadiet, Jacques Normand, Soraya Amrani Mekki.</t>
  </si>
  <si>
    <t>Cadiet, Loïc.</t>
  </si>
  <si>
    <t>Paris : Presses universitaires de France, 2010.</t>
  </si>
  <si>
    <t>347.9(44) CadL t 2010</t>
  </si>
  <si>
    <t>Réflexions et propositions sur la procédure civile / Jean-Marie Coulon rapporteur Marie-Noëlle Teiller rapporteur-adjoint Emmanuelle Serrand.</t>
  </si>
  <si>
    <t>Coulon, Jean-Marie.</t>
  </si>
  <si>
    <t>Paris : Documentation française, 1997.</t>
  </si>
  <si>
    <t>347.9(44) CouJ r 1997</t>
  </si>
  <si>
    <t>Le nouveau code de procédure civile : vingt ans après : actes du colloque des 11 et 12 décembre 1997 / organisé par la Cour de cassation.</t>
  </si>
  <si>
    <t>Paris : La Documentation française, 1998.</t>
  </si>
  <si>
    <t>347.9‪(44)‬‪(063)‬ NCP1997 1998</t>
  </si>
  <si>
    <t>Lineamenti di diritto processuale civile / Remo Caponi, Andrea Proto Pisani.</t>
  </si>
  <si>
    <t>Caponi, Remo.</t>
  </si>
  <si>
    <t>Napoli : Jovene Editore, 2001.</t>
  </si>
  <si>
    <t>347.9(450) CapR l 2001</t>
  </si>
  <si>
    <t>Saggi di diritto processuale civile : 1894-1937 / Giuseppe Chiovenda.</t>
  </si>
  <si>
    <t>Chiovenda, Giuseppe.</t>
  </si>
  <si>
    <t>Milano : Giuffré, 1993.</t>
  </si>
  <si>
    <t>347.9(450) ChiG s 1993 2</t>
  </si>
  <si>
    <t>Ideologie e modeli del processo civile : saggi / Franco Cipriani.</t>
  </si>
  <si>
    <t>Napoli [etc.] : Edizioni Scientifiche Italiani, 1997.</t>
  </si>
  <si>
    <t>347.9(450) CipF i 1997</t>
  </si>
  <si>
    <t>Dall'azione al giudicato : temi del processo civile / Vittorio Denti.</t>
  </si>
  <si>
    <t>Denti, Vittorio.</t>
  </si>
  <si>
    <t>Padova : CEDAM, 1983.</t>
  </si>
  <si>
    <t>347.9(450) DenV d 1983</t>
  </si>
  <si>
    <t>Istituzioni di diritto processuale / Elio Fazzalari.</t>
  </si>
  <si>
    <t>Fazzalari, Elio.</t>
  </si>
  <si>
    <t>8a ed.</t>
  </si>
  <si>
    <t>347.9(450) FazE o 1996</t>
  </si>
  <si>
    <t>Corso di diritto processuale civile / Crisanto Mandrioli.</t>
  </si>
  <si>
    <t>Mandrioli, Crisanto.</t>
  </si>
  <si>
    <t>7ma ed.</t>
  </si>
  <si>
    <t>Torino : G. Giappichelli, 1989.</t>
  </si>
  <si>
    <t>347.9(450) ManC c 1989 3</t>
  </si>
  <si>
    <t>Il nuovo processo di cognizione : lezioni su primo grado e impugnazioni in generale / Giovanni Verde.</t>
  </si>
  <si>
    <t>Verde, Giovanni.</t>
  </si>
  <si>
    <t>Napoli : Jovene, 1995.</t>
  </si>
  <si>
    <t>347.9(450) VerG n 1995</t>
  </si>
  <si>
    <t>Sistemi e riforme : studi sulla giustizia civile / Vittorio Denti.</t>
  </si>
  <si>
    <t>Bologna : Il Mulino, 1999.</t>
  </si>
  <si>
    <t>347.9(450) VitD s 1999</t>
  </si>
  <si>
    <t>Il progetto di riforma organica del processo civile : atti del Convegno nazionale organizzato dalla Camera civile : Milano, 18-19 aprile 1997 / a cura di Giuseppe Tarzia.</t>
  </si>
  <si>
    <t>Milano : A. Giuffrè, 1998.</t>
  </si>
  <si>
    <t>347.9‪(450)‬‪(063)‬ PROPC1997 1998</t>
  </si>
  <si>
    <t>Europa e processo civile : metodi e prospettive / Paolo Biavati.</t>
  </si>
  <si>
    <t>Torino : G. Giappichelli, 2003.</t>
  </si>
  <si>
    <t>347.9(4-672EU) BiaP e 2003</t>
  </si>
  <si>
    <t>Schets van het Europees civiel procesrecht : Europees burgerlijk procesrecht voor de Nederlandse rechtspraktijk / M. Freudenthal.</t>
  </si>
  <si>
    <t>Freudenthal, M. (Mirjam)</t>
  </si>
  <si>
    <t>Deventer : Kluwer, 2007.</t>
  </si>
  <si>
    <t>347.9(4-672EU) FreM s 2007</t>
  </si>
  <si>
    <t>Η Ευρωπαϊκή Ένωση και το δικονομικό δίκαιο : 31ο πανελλήνιο συνέδριο : Ιωάννινα, 7-10 Σεπτεμβρίου 2006 / Ένωση Ελλήνων Δικονομολόγων, Δικηγορικός Σύλλογος Ιωαννίνων επιμέλεια Εμμ. Μύρ. Γιαννακάκις.</t>
  </si>
  <si>
    <t>Πανελλήνιο Συνέδριο Ενώσεως Ελλήνων Δικονομολόγων (31ο : 2006 : Ιωάννινα)</t>
  </si>
  <si>
    <t>Αθήνα Κομοτηνή : Αντ. Ν. Σάκκουλας, 2007.</t>
  </si>
  <si>
    <t>347.9(4-672EU)(063) ΠΣΕΕΔ2006 ε 2007</t>
  </si>
  <si>
    <t>Οι τροποποιήσεις του κώδικα πολιτικής δικονομίας από τους ν.2145/1993, 2172/1993, 2207/1994 και 2298/1995 : επιστημονική ημερίδα της Ε.ΝΟ.Β.Ε. σε συνεργασία με το Δικηγορικό Σύλλογο Κοζάνης, Κοζάνη 7 Απριλίου 1995 / Ι. Δούμπης ... [κ.ά.] ; επιμέλεια Π. Αρβανιτάκης Εταιρία Νομικών Βορείου Ελλάδος, Δικηγορικός Σύλλογος Κοζάνης.</t>
  </si>
  <si>
    <t>347.9(495)(063) ΤΚΠ1995 1995</t>
  </si>
  <si>
    <t>Εφαρμογές πολιτικής δικονομίας : πρακτικά θέματα / Κ. Φ. Καλαβρός, Θ. Θ. Κλουκίνας, Σ. Γ. Σταματόπουλος.</t>
  </si>
  <si>
    <t>Αθήνα Κομοτηνή : Αντ. Ν. Σάκκουλας, 1989.</t>
  </si>
  <si>
    <t>347.9(495)(076) ΚαλΚ ε 1989</t>
  </si>
  <si>
    <t>Εφαρμογές πολιτικής δικονομίας : με βάση τη νομολογία της ολομελείας του Αρείου Πάγου / επιμέλεια Κωνσταντίνου Δ. Κεραμέως , Σ. Ν. Κουσούλης.</t>
  </si>
  <si>
    <t>[Αθήνα] : Αντ. Ν. Σάκκουλας, 1998.</t>
  </si>
  <si>
    <t>347.9(495)(094.9) ΚερΚ ε 1998</t>
  </si>
  <si>
    <t>Il processo civile cinese / Univerista degli Studi di Roma. Consiglio Nazionale delle Ricerche.</t>
  </si>
  <si>
    <t>Rimini : Maggioli, 1998.</t>
  </si>
  <si>
    <t>347.9(510) USR.CNR p 1998</t>
  </si>
  <si>
    <t>Procedure / Robert M. Cover, Owen M. Fiss, Judith Resnik.</t>
  </si>
  <si>
    <t>Cover, Robert M.</t>
  </si>
  <si>
    <t>Westbury, N.Y. : Foundation Press, 1988.</t>
  </si>
  <si>
    <t>347.9(73) CovR p 1988</t>
  </si>
  <si>
    <t>Basic civil procedure / Milton D. Green.</t>
  </si>
  <si>
    <t>Green, Milton Douglas, 1903-</t>
  </si>
  <si>
    <t>Mineola, N.Y. : Foundation Press, 1972.</t>
  </si>
  <si>
    <t>347.9(73) GreM b 1972</t>
  </si>
  <si>
    <t>Civil procedure / Fleming James, Jr., Geoffrey C. Hazard, Jr.</t>
  </si>
  <si>
    <t>James, Fleming, 1904-1981.</t>
  </si>
  <si>
    <t>Boston : Little, Brown, c1985.</t>
  </si>
  <si>
    <t>347.9(73) JamF c 1985</t>
  </si>
  <si>
    <t>Civil procedure in a nutshell / by Mary Kay Kane.</t>
  </si>
  <si>
    <t>Kane, Mary Kay.</t>
  </si>
  <si>
    <t>St. Paul : West, 1979.</t>
  </si>
  <si>
    <t>347.9(73) KanM c 1979</t>
  </si>
  <si>
    <t>Civil procedure / Jonathan M. Landers, James A. Martin.</t>
  </si>
  <si>
    <t>Landers, Jonathan M.</t>
  </si>
  <si>
    <t>Boston : Little, Brown, c1981.</t>
  </si>
  <si>
    <t>347.9(73) LanJ c 1981</t>
  </si>
  <si>
    <t>Judicial process in a nutshell / by William L. Reynolds.</t>
  </si>
  <si>
    <t>Reynolds, William L.</t>
  </si>
  <si>
    <t>St. Paul : West Publishing, 1980.</t>
  </si>
  <si>
    <t>347.9(73) ReyW j 1980</t>
  </si>
  <si>
    <t>Civil procedure : cases and comments on the process of adjudication / Paul D. Carrington, Barbara Allen Babcock.</t>
  </si>
  <si>
    <t>Carrington, Paul D., 1931-</t>
  </si>
  <si>
    <t>Boston : Little, Brown, c1983.</t>
  </si>
  <si>
    <t>347.9(73)(094.9) CarP c 1983</t>
  </si>
  <si>
    <t>Civil procedure anthology / David I. Levine, Donald L. Doernberg, Melissa L. Nelken.</t>
  </si>
  <si>
    <t>Levine, David I.</t>
  </si>
  <si>
    <t>Cincinati : Anderson Publishing, 1998</t>
  </si>
  <si>
    <t>347.9(73)(094.9) LevD c 1998</t>
  </si>
  <si>
    <t>Cases and materials on pleading and procedure : state and federal / David W. Louisell, Geoffrey C. Hazard.</t>
  </si>
  <si>
    <t>Louisell, David W.</t>
  </si>
  <si>
    <t>Mineola, N.Y. : The Foundation press, 1979.</t>
  </si>
  <si>
    <t>347.9(73)(094.9) LouD c 1979</t>
  </si>
  <si>
    <t>Teoría general del proceso / Enrique Véscovi</t>
  </si>
  <si>
    <t>Véscovi, Enrique.</t>
  </si>
  <si>
    <t>Bogotá : Editorial Temis Librería, 1984.</t>
  </si>
  <si>
    <t>347.9‪(8)‬ VésE t 1984</t>
  </si>
  <si>
    <t>Il processo civile brasiliano / Univerista degli Studi di Roma. Consiglio Nazionale delle Ricerche.</t>
  </si>
  <si>
    <t>Rimini : Maggioli, 1988.</t>
  </si>
  <si>
    <t>347.9(81) UDSR.CNR p 1988</t>
  </si>
  <si>
    <t>Procedure before trial in a nutshell / Delmar Karlen.</t>
  </si>
  <si>
    <t>Karlen, Delmar.</t>
  </si>
  <si>
    <t>St. Paul, Minn. : West Publishing Co., 1972.</t>
  </si>
  <si>
    <t>347.91 KarD p 1972</t>
  </si>
  <si>
    <t>Schiedsgericht und Schiedsverfahren im österreichischen und im internationalen Recht : ein Handbuch / von Hans W. Fasching.</t>
  </si>
  <si>
    <t>Wien : Manz, 1973.</t>
  </si>
  <si>
    <t>347.918 FasH s 1973</t>
  </si>
  <si>
    <t>Dispute processes : ADR and the primary forms of decision making / Michael Palmer, Simon Roberts.</t>
  </si>
  <si>
    <t>Palmer, Michael J. E., 1944-</t>
  </si>
  <si>
    <t>London : Butterworths Charlottesville, Va. : Lexis Law Pub., 1998.</t>
  </si>
  <si>
    <t>347.918 PalM d 1988</t>
  </si>
  <si>
    <t>Ειδικαί διαδικασίαι : κατά τον ισχύοντα Κώδ. Πολ. Δικ. / Λάμπρου Δ. Σινανιώτου.</t>
  </si>
  <si>
    <t>Σινανιώτης, Λάμπρος Δ.</t>
  </si>
  <si>
    <t>Αθήναι : [χ.ό.], 1984.</t>
  </si>
  <si>
    <t>347.919 ΣινΛ ε 1984</t>
  </si>
  <si>
    <t>Injunctions in a nutshell / John F. Dobbyn.</t>
  </si>
  <si>
    <t>Dobbyn, John F.</t>
  </si>
  <si>
    <t>St.Paul, Minn. : West Publishing Co., 1974.</t>
  </si>
  <si>
    <t>347.919.6 DobJ i 1974</t>
  </si>
  <si>
    <t>Injunctions / by Owen M. Fiss.</t>
  </si>
  <si>
    <t>Fiss, Owen M.</t>
  </si>
  <si>
    <t>Mineola, N.Y., : Foundation Press, 1972.</t>
  </si>
  <si>
    <t>347.919.6 FisO i 1972</t>
  </si>
  <si>
    <t>I procedimenti cautelari / a cura di Giuseppe Tarzia</t>
  </si>
  <si>
    <t>Padova : CEDAM, 1990.</t>
  </si>
  <si>
    <t>347.919.6 TarG p 1990</t>
  </si>
  <si>
    <t>Ασφαλιστικά μέτρα και ουσιαστικόν δίκαιον / Παναγιώτου Καργάδου.</t>
  </si>
  <si>
    <t>Καργάδος, Παναγιώτης.</t>
  </si>
  <si>
    <t>Αθήναι : Αντ. Ν. Σάκκουλας, 1986.</t>
  </si>
  <si>
    <t>347.919.6 ΚαρΠ α 1986</t>
  </si>
  <si>
    <t>Αναγκαία ομοδικία : δομή και λειτουργία της ομοδικιακής δίκης / Παναγιώτη Η. Κολοτούρου.</t>
  </si>
  <si>
    <t>347.921.2 ΚολΠ α 2023</t>
  </si>
  <si>
    <t>Η αναγνώρισις της αγωγής κατά τον κώδικα Πολιτικής Δικονομίας / Παναγιώτη Η. Κολοτούρου.</t>
  </si>
  <si>
    <t>347.922.6 ΚολΠ α 2021</t>
  </si>
  <si>
    <t>Ενστάσεις κατά τον κώδικα πολιτικής δικονομίας / συνεργάτες έργου Σπύρου Ανδρίτσος ... [κ.ά.] ; επιμέλεια Παναγιώτης Η. Κολοτούρος.</t>
  </si>
  <si>
    <t>Αθήνα : Νομική βιβλιοθήκη, c2011.</t>
  </si>
  <si>
    <t>347.927 ΚολΠ ε 2011</t>
  </si>
  <si>
    <t>L'abuso del processo / Francesco Cordopatri.</t>
  </si>
  <si>
    <t>Cordopatri, Francesco.</t>
  </si>
  <si>
    <t>Padova : CEDAM, 2000.</t>
  </si>
  <si>
    <t>347.933 CorF a 2000 1</t>
  </si>
  <si>
    <t>347.933 CorF a 2000 2</t>
  </si>
  <si>
    <t>Evidence in a nutshell : state and federal rules / Paul F. Rothstein.</t>
  </si>
  <si>
    <t>Rothstein, Paul F. 1938-</t>
  </si>
  <si>
    <t>St.Paul, Minn. : West Publishing Co., 1981.</t>
  </si>
  <si>
    <t>347.94 RotP e 1981</t>
  </si>
  <si>
    <t>Αρχές του δικαίου αποδείξεως στην πολιτική δίκη / Δημήτρης Ν. Μανιώτης.</t>
  </si>
  <si>
    <t>Μανιώτης, Δημήτρης Ν.</t>
  </si>
  <si>
    <t>Αθήνα ; Θεσσαλονίκη : Σάκκουλας, 2013.</t>
  </si>
  <si>
    <t>347.94 ΜανΔ α 2013</t>
  </si>
  <si>
    <t>Problems in evidence / by Kenneth S. Broun, Robert Meisenholder.</t>
  </si>
  <si>
    <t>Broun, Kenneth S.</t>
  </si>
  <si>
    <t>St. Paul, Minn. : West Pub. Co., 1981.</t>
  </si>
  <si>
    <t>347.94(076) BroK p 1981</t>
  </si>
  <si>
    <t>Η αιτιολογία των δικαστικών αποφάσεων, η δικαστική μειοψηφία, η κριτική των δικαστικών αποφάσεων / Ιάσων Δούμπης ... [κ.ά.] ; επιμέλεια Χαρούλα Απαλαγάκη Εταιρία Νομικών Βορείου Ελλάδος.</t>
  </si>
  <si>
    <t>Θεσσαλονίκη : Σάκκουλα, 1992.</t>
  </si>
  <si>
    <t>347.95(063) ΑΔΑ1992 1992</t>
  </si>
  <si>
    <t>Exekutionsverfahren / von Walter H. Rechberger und Daphne Ariane Simotta.</t>
  </si>
  <si>
    <t>2., überarbeitete und erg. Aufl.</t>
  </si>
  <si>
    <t>Wien : WUV-Universitätsverlag, 1992.</t>
  </si>
  <si>
    <t>347.952 RecW e 1992</t>
  </si>
  <si>
    <t>Die Zwangsvollstreckung wegen Geldforderungen in das bewegliche Vermogen im deutschen und im griechischen Recht / vorgelegt von Georgios Stoikos.</t>
  </si>
  <si>
    <t>Stoikos, Georgios, 1960-</t>
  </si>
  <si>
    <t>Tubingen, 1987.</t>
  </si>
  <si>
    <t>347.952 StoG z 1987</t>
  </si>
  <si>
    <t>Esecuzione forzata e procedure concorsuali : studi / Giuseppe Tarzia.</t>
  </si>
  <si>
    <t>Padova : Cedam, 1994.</t>
  </si>
  <si>
    <t>347.952 TarG e 1994</t>
  </si>
  <si>
    <t>L'aménagement du droit de l'exécution dans l'espace communautaire : bientôt les premiers instruments : colloque international : Paris 17-18 octobre 2002 / sous la direction de, Jacques Isnard et Jacques Normand présentation, Bernard Menut [organisé par] Chambre nationale des Huissiers de Justice, Union Internationale des Huissiers de Justice et Officiers judiciaires.</t>
  </si>
  <si>
    <t>Paris : Editions Juridiques et Techniques, 2003.</t>
  </si>
  <si>
    <t>347.952(063) ADEEC2002 2003</t>
  </si>
  <si>
    <t>Trends in the enforcement of non-money judgments and orders : the First International Colloquium on the Law of Civil Procedure, June 1985, Faculty of Law, University of Lund / edited by Ulla Jacobsson and Jack Jacob.</t>
  </si>
  <si>
    <t>International Colloquium on the Law of Civil Procedure (1st : 1985 : Lund, Sweden)</t>
  </si>
  <si>
    <t>Deventer [etc.] : Kluwer Law and Taxation Publishers, 1988.</t>
  </si>
  <si>
    <t>347.952(063) ICLCP1985 t 1988</t>
  </si>
  <si>
    <t>Res Judicata in a nutshell / Robert C. Casad.</t>
  </si>
  <si>
    <t>St.Paul, Minn. : West Publishing Co., 1976.</t>
  </si>
  <si>
    <t>347.953 CasR r 1976</t>
  </si>
  <si>
    <t>Τα ένδικα μέσα μετά τις πρόσφατες τροποποιήσεις του κώδικα πολιτικής δικονομίας / Π. Γέσιου-Φαλτσή ... [κ.ά.] ; επιμέλεια Νικολ. Παϊσίδου Ένωση Ελλήνων Δικονομολόγων, Εταιρία Νομικών Βορείου Ελλάδος.</t>
  </si>
  <si>
    <t>347.955(063) EMM1994 1995</t>
  </si>
  <si>
    <t>Οι νέοι πραγματικοί ισχυρισμοί στην κατ' έφεση δίκη / Ν. Θ. Νίκα.</t>
  </si>
  <si>
    <t>Νίκας, Νικόλαος Θ.</t>
  </si>
  <si>
    <t>Θεσσαλονίκη : Εκδόσεις Σάκκουλα, 1987.</t>
  </si>
  <si>
    <t>347.956 ΝικΝ ν 1987</t>
  </si>
  <si>
    <t>Hostarii: / Chambre nationale des huissiers de justice</t>
  </si>
  <si>
    <t>Paris : Éd. juridiques et techniques, 1995.</t>
  </si>
  <si>
    <t>347.96(091) CNHJ h 1995</t>
  </si>
  <si>
    <t>Konfliktvermeidung und Konfliktregelung : das osterreichische Notariat: die Arbeitsgemeinschaft Zivilprozess / mit Beitragen von Walter H. Rechberger, Paul Oberhammer.</t>
  </si>
  <si>
    <t>Wien : Manz, 1993.</t>
  </si>
  <si>
    <t>347.961 RecW k 1993</t>
  </si>
  <si>
    <t>Incompatibilità astensione e ricusazione del giudice civile / Lotario Dittrich.</t>
  </si>
  <si>
    <t>Dittrich, Lotario.</t>
  </si>
  <si>
    <t>Padova : CEDAM, 1991.</t>
  </si>
  <si>
    <t>347.962 DitL i 1991</t>
  </si>
  <si>
    <t>Discretionaire bevoegdheid van de rechter : grenzen en controle = Compétence discrétionnaire du juge : limites et controle = Discretionary power of the judge : limits and control / [Vereniging Voor Internationaal Recht] editors, Marcel Storme en Burkhard Hess.</t>
  </si>
  <si>
    <t>Mechelen : Kluwer, c2003.</t>
  </si>
  <si>
    <t>347.962(063) DBR2000 2003</t>
  </si>
  <si>
    <t>Δικαιοσύνη και δικαστές : ποβλήματα και προοπτικές / Εταιρεία Ελλήνων Δικαστικών Λειτουργών για τη Δημοκρατία και τις Ελευθερίες εισαγωγικό σημείωμα Γεώργιος Κ. Σταυρόπουλος Francois Guichard ... [κ.ά.]</t>
  </si>
  <si>
    <t>Εταιρεία Ελλήνων Δικαστικών Λειτουργών για τη Δημοκρατία και τις Ελευθερίες 1ο 1990 Αθήνα)</t>
  </si>
  <si>
    <t>Αθήνα Κομοτηνή : Αντ.Ν. Σάκκουλας, 1991.</t>
  </si>
  <si>
    <t>347.962(063) ΕΕΔΛΔΕ1990 δ 1991</t>
  </si>
  <si>
    <t>Justice on trial : the case of Louis D. Brandeis / by A. L. Todd.</t>
  </si>
  <si>
    <t>Todd, A. L.</t>
  </si>
  <si>
    <t>Chicago London : Phoenix Books, 1968.</t>
  </si>
  <si>
    <t>347.962(092) TodA j 1968</t>
  </si>
  <si>
    <t>Dienstaufsicht uber Richter : zugleich eine Auseinandersetzung mit der Rechtsprechung des BGH als Dienstgericht des Bundes / von Ruth Schmidt-Rantsch.</t>
  </si>
  <si>
    <t>Schmidt-Rantsch, Ruth.</t>
  </si>
  <si>
    <t>Bielefeid : Gieseking, 1985.</t>
  </si>
  <si>
    <t>347.962.3 SchR d 1985</t>
  </si>
  <si>
    <t>Über Unbeliebtheit und Beliebtheit von Juristen / Harm Peter Westerman.</t>
  </si>
  <si>
    <t>Westermann, Harm Peter, 1938-</t>
  </si>
  <si>
    <t>Köln : Schmidt, 1986.</t>
  </si>
  <si>
    <t>347.965 WesH u 1986</t>
  </si>
  <si>
    <t>Το νέο νομικό καθεστώς των δικηγορικών εταιρειών : ελληνική και διεθνής διάσταση / Διονύσης Στ. Γιακουμής.</t>
  </si>
  <si>
    <t>Γιακουμής, Διονύσιος Στ.</t>
  </si>
  <si>
    <t>Αθήνα: Νομική Βιβλιοθήκη, 2008.</t>
  </si>
  <si>
    <t>347.965 ΓιαΔ ν 2008</t>
  </si>
  <si>
    <t>Médiation et arbitrage : alternative dispute resolution : alternative à la justice ou justice alternative? Perspectives comparatives / ouvrage collectif, Loïc Cadiet (dir.), Thomas Clay, Emmanuel Jeuland.</t>
  </si>
  <si>
    <t>Paris : Litec, 2005.</t>
  </si>
  <si>
    <t>347.965.42 CadL m 2005</t>
  </si>
  <si>
    <t>Les conciliateurs, la conciliation : une etude comparative: colloque de l'Association internationale des sciences juridiques, Pau, juillet 1981 / sous la direction de Hein Kotz, Reynald Ottenhof ; preface de Andre Tunc.</t>
  </si>
  <si>
    <t>International Association of Legal Science. Colloquium (1981 Pau)</t>
  </si>
  <si>
    <t>Paris : Economica, 1983.</t>
  </si>
  <si>
    <t>347.965.42(063) IALS.C1981 c 1983</t>
  </si>
  <si>
    <t>Αναδρομή στην ιστορία του Δικηγορικού Συλλόγου Χανίων 1884-1984 / Στρατής Παπαμανουσάκης.</t>
  </si>
  <si>
    <t>Παπαμανουσάκης, Στρατής Γ., 1944-</t>
  </si>
  <si>
    <t>Χανιά : Δικηγορικός σύλλογος Χανίων, 1984.</t>
  </si>
  <si>
    <t>347.965.8 ΠαπΣ α 1984</t>
  </si>
  <si>
    <t>Written and oral advocacy / Michael R. Fontham.</t>
  </si>
  <si>
    <t>Fontham, Michael R.</t>
  </si>
  <si>
    <t>New York : Wiley Law Publications, c1985.</t>
  </si>
  <si>
    <t>347.965:808 FonM w 1985</t>
  </si>
  <si>
    <t>Bericht der Kommission fur Gerichtsverfassungsrecht und Rechtspflegerrecht / herausgegeben vom Bundesministerium der Justiz.</t>
  </si>
  <si>
    <t>Germany West. Kommission fur Gerichtsverfassungsrecht und Rechtspflegerrecht.</t>
  </si>
  <si>
    <t>Bonn : Deutscher Bundes-Verlag, 1975.</t>
  </si>
  <si>
    <t>347.97/.99 GW.KGR b 1975</t>
  </si>
  <si>
    <t>Ausserstreitverfahren / von Thomas Klicka und Paul Oberhammer.</t>
  </si>
  <si>
    <t>Klicka, Thomas.</t>
  </si>
  <si>
    <t>Wien : Manz, 1995.</t>
  </si>
  <si>
    <t>347.979.1 KliT a 1995</t>
  </si>
  <si>
    <t>Federal jurisdiction / David P. Currie.</t>
  </si>
  <si>
    <t>Currie, David P.</t>
  </si>
  <si>
    <t>347.98 CurD f 1981</t>
  </si>
  <si>
    <t>Jurisdiction in a nutshell : state and federal / Albert A. Ehrenzweig, David W. Louisell, Geoffrey C. Hazard.</t>
  </si>
  <si>
    <t>Ehrenzweig, Albert A., 1906-1974.</t>
  </si>
  <si>
    <t>St. Paul, Minn. : West Publishing Co, 1980.</t>
  </si>
  <si>
    <t>347.98 EhrA j 1980</t>
  </si>
  <si>
    <t>Odgers on High Court pleading and practice / by D. B. Casson.</t>
  </si>
  <si>
    <t>Casson, D. B. (David Bernard), 1936-</t>
  </si>
  <si>
    <t>23rd ed.</t>
  </si>
  <si>
    <t>London : Sweet and Maxwell, 1991.</t>
  </si>
  <si>
    <t>347.991 CasD o 1991</t>
  </si>
  <si>
    <t>Redefining the Supreme Court's role : a theory of managing the federal judicial process / Samuel Estreicher, John Sexton.</t>
  </si>
  <si>
    <t>Estreicher, Samuel.</t>
  </si>
  <si>
    <t>New Haven London : Yale University Press, c1986.</t>
  </si>
  <si>
    <t>347.991 EstS r 1986</t>
  </si>
  <si>
    <t>The American Supreme Court / Robert G. McCloskey.</t>
  </si>
  <si>
    <t>3rd ed. / revised by Sanford Levinson.</t>
  </si>
  <si>
    <t>Chicago : University of Chicago Press, 2000.</t>
  </si>
  <si>
    <t>347.991 McCR a 2000</t>
  </si>
  <si>
    <t>La Cour de cassation / Georges Picca, Liane Cobert.</t>
  </si>
  <si>
    <t>Picca, Georges.</t>
  </si>
  <si>
    <t>Paris : Presses Universitaires de France, 1986.</t>
  </si>
  <si>
    <t>347.991 PicG c 1986</t>
  </si>
  <si>
    <t>Courts of appeals in the Federal judicial system : a study of the Second, Fifth, and District of Columbia Circuits / J. Woodford Howard, Jr.</t>
  </si>
  <si>
    <t>Howard, J. Woodford.</t>
  </si>
  <si>
    <t>Princeton, N.J. : Princeton University Press, c1981.</t>
  </si>
  <si>
    <t>347.992 HowW c 1981</t>
  </si>
  <si>
    <t>Verbraucherprozessrecht : verfahrensrechtliche Gewahrleistung des Verbraucherschutzes / von Harald Koch.</t>
  </si>
  <si>
    <t>Koch, Harald</t>
  </si>
  <si>
    <t>Heidelberg : C.F. Muller, c1990.</t>
  </si>
  <si>
    <t>347:366.5 KocH v 1990</t>
  </si>
  <si>
    <t>Το πολιτικό κόμμα / Κώστας Π. Ελευθερίου.</t>
  </si>
  <si>
    <t>Ελευθερίου, Κώστας Π.</t>
  </si>
  <si>
    <t>Αθήνα : Ινστιτούτο Εναλλακτικών Ιδεών και Πολιτικών ΕΝΑ, 2021.</t>
  </si>
  <si>
    <t>329 ΕλεΚ π 2021</t>
  </si>
  <si>
    <t>Ευρωπαϊκό Κοινοβούλιο : εξεταστική επιτροπή για την άνοδο του φασισμού και του ρατσισμού στην Ευρώπη: έκθεση για τα αποτελέσματα των εργασιών, Δεκέμβριος 1985 / εισηγητής Δημήτριος Ευρυγένης.</t>
  </si>
  <si>
    <t>Ευρυγένης, Δημήτριος Ι.</t>
  </si>
  <si>
    <t>Θεσσαλονίκη ; Αθήνα : Αντ. Ν. Σάκκουλας, 1987.</t>
  </si>
  <si>
    <t>329.18 ΕυρΔ ε 1987</t>
  </si>
  <si>
    <t>Staatsrechtliche Auswirkungen der Mitgliedschaft in den Europäischen Gemeinschaften : zwölf Länderberichte / verfasst von Alberto Aronovitz ... [et al.] unter der Leitung von Bertil Cottier = Conséquences institutionnelles de l'appartenance aux Communautés européennes : douze études nationales / rédigées par Alberto Aronovitz ... [et al.] sous la direction de Bertil Cottier.</t>
  </si>
  <si>
    <t>Zürich : Schulthess Polygraphischer Verlag, 1991.</t>
  </si>
  <si>
    <t>342‪(4-672EU)‬ AroA s 1991</t>
  </si>
  <si>
    <t>Παραδόσεις συνταγματικού δικαίου / Κωνσταντίνου Λ. Γεωργόπουλου.</t>
  </si>
  <si>
    <t>Γεωργόπουλος, Κωνσταντίνος Λ., 1913-</t>
  </si>
  <si>
    <t>Αθήναι : [χ.ό.], 1968.</t>
  </si>
  <si>
    <t>342(495) ΓεωΚ π 1968</t>
  </si>
  <si>
    <t>Ελληνικόν συνταγματικόν δίκαιον : ερμηνεία του αναθεωρηθέντος ελληνικού συντάγματος εν συγκρίσει προς τα των ξένων κρατών / υπό Νικολάου Ν. Σαριπόλου.</t>
  </si>
  <si>
    <t>Σαρίπολος, Νικόλαος Ν., 1876-1944.</t>
  </si>
  <si>
    <t>2η εκδ. επηυξημένη.</t>
  </si>
  <si>
    <t>Εν Αθήναις : Τυπογραφείον της Β. Αυλής Α. Ραφτάνη, 1914.</t>
  </si>
  <si>
    <t>342(495) ΣαρΝ ε 1914 2</t>
  </si>
  <si>
    <t>Τα συνταγματικά εγχειρήματα της δικτατορίας και το συντακτικό έργο της μεταπολίτευσης / Νίκος Κ. Παπαχρήστος ; πρόλογος Δ. Θ. Τσάτσου.</t>
  </si>
  <si>
    <t>Παπαχρήστος, Νίκος Κ.</t>
  </si>
  <si>
    <t>Αθήνα, Κομοτηνή : Αντ. Ν. Σάκκουλας, 2001</t>
  </si>
  <si>
    <t>342(495)(091) ΠαπΝ σ 2001</t>
  </si>
  <si>
    <t>Οι συνταγματικές έννομες τάξεις χωρών της Ασίας : μια συμβολή στο δημόσιο συγκριτικό δίκαιο / Θεοδώρα Αντωνίου, Κωνσταντίνος Τσιμάρας, Αντώνης Καραΐσκος, Φερενίκη Παναγοπούλου-Κουτνατζή, Χαράλαμπος Σταμέλος, Χαρά Καυκά, Αθηνά Μωραΐτη, Ρεγγίνα Ιμπραγκίμοβα.</t>
  </si>
  <si>
    <t>Αντωνίου, Θεοδώρα Δ.</t>
  </si>
  <si>
    <t>342(5) ΑντΘ σ 2021</t>
  </si>
  <si>
    <t>The dissenting opinions of Mr. Justice Holmes / arranged with introductory notes by Alfred Lief with a foreword by George W. Kirchwey.</t>
  </si>
  <si>
    <t>Holmes, Oliver Wendell, Jr., 1841-1935.</t>
  </si>
  <si>
    <t>New York : The Vanguard press, [1929]</t>
  </si>
  <si>
    <t>342(73) LieA d 1929</t>
  </si>
  <si>
    <t>The living US constitution : story, text leading supreme court decisions fully indexed guide portaits of the singers / Saul K. Padover Jacob W. Landynski.</t>
  </si>
  <si>
    <t>Padover, Saul Kussiel, 1905-1981.</t>
  </si>
  <si>
    <t>New York : New American Library, 1968.</t>
  </si>
  <si>
    <t>342(73) PadS l 1968</t>
  </si>
  <si>
    <t>Das wesen der repräsentation unter besonderer berücksichtigung des repräsentativsystems : ein beitrag zur allgemeinen staats- und verfassungslehre / von dr. Gerhard Leibholz ...</t>
  </si>
  <si>
    <t>Leibholz, Gerhard, 1901-1982.</t>
  </si>
  <si>
    <t>Berlin und Leipzig, W. de Gruyter &amp; co., 1929.</t>
  </si>
  <si>
    <t>342.34 LeiG w 1929</t>
  </si>
  <si>
    <t>Textes constitutionnels etrangers / [presentes par] Stephane Rials.</t>
  </si>
  <si>
    <t>4e ed. mise a jour</t>
  </si>
  <si>
    <t>Paris : Presses universitaires de France, c1991.</t>
  </si>
  <si>
    <t>342.4(094.5) RiaS t 1991</t>
  </si>
  <si>
    <t>Η συμβουλευτική επιτροπή και το έργον αυτής / προεδρία Αποστ. Ηλ. Βογιατζή.</t>
  </si>
  <si>
    <t>Αθήναι : Βιβλιοθήκη Βουλής των Ελλήνων, 1972-1973.</t>
  </si>
  <si>
    <t>342.532(495)(063) ΣΕΕ 1973 4</t>
  </si>
  <si>
    <t>Die verfassungskonforme Auslegung : Grenzen und Gefahren / von Karl August Bettermann.</t>
  </si>
  <si>
    <t>Heidelberg : C.F. Muller, 1986.</t>
  </si>
  <si>
    <t>342.56 BetK v 1986</t>
  </si>
  <si>
    <t>Giudici legislatori? / Mauro Cappelletti.</t>
  </si>
  <si>
    <t>Milano : A. Giuffrè, 1984.</t>
  </si>
  <si>
    <t>342.56 CapM g 1984</t>
  </si>
  <si>
    <t>Democracy and distrust : a theory of judicial review / John Hart Ely.</t>
  </si>
  <si>
    <t>Ely, John Hart, 1938-</t>
  </si>
  <si>
    <t>Cambridge, Mass.: Harvard University Press, c1980.</t>
  </si>
  <si>
    <t>342.56 ElyJ d 1980</t>
  </si>
  <si>
    <t>Tides of justice : the Supreme Court and the Constitution in our time.</t>
  </si>
  <si>
    <t>Liston, Robert A.</t>
  </si>
  <si>
    <t>New York : Dell, [1968]</t>
  </si>
  <si>
    <t>342.56 LisR t 1968</t>
  </si>
  <si>
    <t>Zur Problematik der hochstrichterlichen Entscheidung / herausgegeben von Gerd Roellecke.</t>
  </si>
  <si>
    <t>Darmstadt : Wissenschaftliche Buchgesellschaft, 1982.</t>
  </si>
  <si>
    <t>342.56 RoeG p 1982</t>
  </si>
  <si>
    <t>Η δικαστική ανεξαρτησία στη δίνη των πολιτικών κρίσεων : από τον εθνικό διχασμό στη δικτατορία της 21.4.1967 / Μιχάλης Ν. Πικραμένος ; πρόλογος Γεωργίου Κουμάντου.</t>
  </si>
  <si>
    <t>Πικραμένος, Μιχάλης Ν.</t>
  </si>
  <si>
    <t>Αθήνα : Εκδόσεις Αντ. Ν. Σάκκουλα, 2002</t>
  </si>
  <si>
    <t>342.56 ΠικΜ δ 2002</t>
  </si>
  <si>
    <t>Η δικαστική εξουσία : δικαιοσύνη, δικασταί / Παρμ. Ν. Τζίφρα.</t>
  </si>
  <si>
    <t>Τζίφρας, Παρμενίων Ν.</t>
  </si>
  <si>
    <t>Αθήναι : Έκδοση Κ. Παπαγεωργίου-Δ. Καλογερής, 1981.</t>
  </si>
  <si>
    <t>342.56 ΤζιΠ δ 1981</t>
  </si>
  <si>
    <t>Freedom, the individual and the law/ H. Street.</t>
  </si>
  <si>
    <t>Street, Harry, 1919-1984.</t>
  </si>
  <si>
    <t>Harmondsworth: Penguin, c1972.</t>
  </si>
  <si>
    <t>342.7 StrH f 1972</t>
  </si>
  <si>
    <t>Institutionelle Datenschutzkontrolle der Europäischen Gemeinschaft : eine Untersuchung über Voraussetzungen, Funktion und Aufbau / Matthias Mähring.</t>
  </si>
  <si>
    <t>Mähring, Matthias.</t>
  </si>
  <si>
    <t>Baden-Baden : Nomos, 1993.</t>
  </si>
  <si>
    <t>342.721 MahM i 1993</t>
  </si>
  <si>
    <t>Η ελευθερία της συνένωσης : συμβολή στην ερμηνεία του άρθρου 12 παρ. 1-4 του ισχύοντος Συντάγματος υπό το φως της νομολογίας των ελληνικών δικαστηρίων / Σαράντης Κ. Ορφανουδάκης ; πρόλ. Δ. Θ. Τσάτσου.</t>
  </si>
  <si>
    <t>Ορφανουδάκης, Σαράντης Κ.</t>
  </si>
  <si>
    <t>Θεσσαλονίκη : Σάκκουλας, 1996.</t>
  </si>
  <si>
    <t>342.728 ΟρφΣ ε 1996</t>
  </si>
  <si>
    <t>Διοικητική δικαιοσύνη : συλλογή νομοθετημάτων / Γιώργου Παπαδημητρίου, Προκόπη Παυλόπουλου.</t>
  </si>
  <si>
    <t>Αθήνα : Αντ. Ν. Σάκκουλας, 1983.</t>
  </si>
  <si>
    <t>342.9(495)(094.5) ΠαπΓ δ 1983</t>
  </si>
  <si>
    <t>Εθνική διοίκηση και κοινοτικό δίκαιο = National administration and community law: the implementation of E.C. law by the national administration under the guidance of ECJ precedent, acts of a conference held in Athens (23-24 October 1992) : συμπόσιο «Η εφαρμογή του κοινοτικού δικαίου από την εθνική διοίκηση υπό το φως της νομολογίας του ΔΕΚ», Αθήνα 23-24 Οκτωβρίου 1992 / Ελληνικό Κέντρο Ευρωπαϊκών Μελετών και Ερευνών (ΕΚΕΜΕ) = Greek Centre of European Studies and Research ; με τη συνεργασία του Ευρωπαϊκού Ινστιτούτου Δημόσιας Διοίκησης (Maastricht) = in collaboration with the European Institute of Public Administration (Maastricht)</t>
  </si>
  <si>
    <t>Συμπόσιο «Η εφαρμογή του κοινοτικού δικαίου από την εθνική διοίκηση υπό το φως της νομολογίας του ΔΕΚ» (1992 : Αθήνα)</t>
  </si>
  <si>
    <t>Αθήνα : Αντ. Ν. Σάκκουλα, 1993.</t>
  </si>
  <si>
    <t>35.07(063) Σ.ΕΚΔΕ1992 1993</t>
  </si>
  <si>
    <t>Giudici irresponsabili? : studio comparativo sulla responsabilità del giudici / Mauro Cappelletti.</t>
  </si>
  <si>
    <t>Milano : Giuffrè, 1988.</t>
  </si>
  <si>
    <t>35.086 CapM g 1988</t>
  </si>
  <si>
    <t>La responsabilità del giudice : norme, interpretazioni, riforme nell'esperienza italiana e comparativa / Vincenzo Vigoriti.</t>
  </si>
  <si>
    <t>Vigoriti, Vincenzo.</t>
  </si>
  <si>
    <t>Bologna : Il Mulino, 1984.</t>
  </si>
  <si>
    <t>35.086 VigV r 1984</t>
  </si>
  <si>
    <t>Private client tax : jurisdictional comparisons / general ed. John Rhodes</t>
  </si>
  <si>
    <t>London : European Lawyer, 2010.</t>
  </si>
  <si>
    <t>351.71 RhoJ p 2010</t>
  </si>
  <si>
    <t>Η εναρμόνιση των φόρων στην ευρωπαϊκή κοινότητα : παρουσίαση-ανάλυση νομοθετικών μέτρων από τη συνθήκη της Ρώμης μέχρι σήμερα, θέσεις της επιτροπής για το μέλλον / Νίκου Σκλία.</t>
  </si>
  <si>
    <t>Σκλιάς, Νίκος.</t>
  </si>
  <si>
    <t>Αθήνα Κομοτηνή : Εκδόσεις Αντ. Ν. Σάκκουλα, 1992.</t>
  </si>
  <si>
    <t>351.71(4-672EU) ΣκλΝ ε 1992</t>
  </si>
  <si>
    <t>Το κοινοτικό καθεστώς κατάρτισης συμβάσεων δημοσίων προμηθειών και οι επιπτώσεις του στην ελληνική νομοθεσία / Μυρτώ Γ. Ζορπαλά.</t>
  </si>
  <si>
    <t>Ζορμπαλά, Μυρτώ Γ.</t>
  </si>
  <si>
    <t>351.712 ΖορΜ κ 1992</t>
  </si>
  <si>
    <t>La protection de la jeunesse par la censure cinematographique en France et a l'etranger / par Constantin Mattheos ; preface de Georges Levasseur.</t>
  </si>
  <si>
    <t>Mattheos, Constantin</t>
  </si>
  <si>
    <t>Paris : Librairie generale de droit et de jurisprudence, 1966.</t>
  </si>
  <si>
    <t>351.758.1 MatC p 1966</t>
  </si>
  <si>
    <t>Les notions film pornographique et film d'incitation a la violence en droit francais : essai de logique juridique / Antonis Kechris preface de Ioanna Haritatou.</t>
  </si>
  <si>
    <t>Κεχρής, Αντώνης Μ.</t>
  </si>
  <si>
    <t>Athenes : Ant. N. Sakkoulas Bruxelles : Bruylant, 2002.</t>
  </si>
  <si>
    <t>351.758.1 ΚεχΑ n 2002</t>
  </si>
  <si>
    <t>Δίκαιο βιώσιμης χρηματοδότησης : εξέλιξη και νομικό πλαίσιο / Δημήτριος Α. Κυριαζής πρόλογος Χρήστος Βλ. Γκόρτσος.</t>
  </si>
  <si>
    <t>Κυριαζής, Δημήτριος Α.</t>
  </si>
  <si>
    <t>351.82(4-672EU) ΚυρΔ δ 2022</t>
  </si>
  <si>
    <t>Adversarial legalism : the American way of law / Robert A. Kagan.</t>
  </si>
  <si>
    <t>Kagan, Robert A.</t>
  </si>
  <si>
    <t>Cambridge London : Harvard University Press, 2001.</t>
  </si>
  <si>
    <t>351.87 KagR a 2001</t>
  </si>
  <si>
    <t>Notre justice : le livre vérité de la justice française / Daniel Soulez Larivière, Hubert Dalle avec Michel Bénichou ... [et al.].</t>
  </si>
  <si>
    <t>Soulez Larivière, Daniel.</t>
  </si>
  <si>
    <t>Paris : R. Laffont, c2002.</t>
  </si>
  <si>
    <t>351.87 SouL n 2002</t>
  </si>
  <si>
    <t>La justice et ses institutions / Jean Vincent, Gabriel Montagnier, André Varinard.</t>
  </si>
  <si>
    <t>Paris : Dalloz, 1982.</t>
  </si>
  <si>
    <t>351.87 VinJ j 1982</t>
  </si>
  <si>
    <t>Taxpayer participation in tax treaty dispute resolution / Katerina Perrou.</t>
  </si>
  <si>
    <t>Amsterdam : IBFD, [2014]</t>
  </si>
  <si>
    <t>351.95 ΠερΑ t 2014</t>
  </si>
  <si>
    <t>Le contrôle de la validité de la norme régementaire par le juge administratif = The judicial review of the validity of secondary legislation by the administrative judge = Ο έλεγχος του κύρους της κανονιστικής πράξεως από το διοικητικό δικαστή / Conseil d'Etat.</t>
  </si>
  <si>
    <t>Colloque des Conseils d'Etat et des Juridictions Administratives Supremes des Etats Membres des Communautes Europeennes = Colloquium of the Councils of State and the Supreme Administrative Courtsof the European Communities = Συνέδριο των Συμβουλιών της Επικρατείας και των Ανώτατων Διοικητικών Δικαστηρίων των Χωρών Μελών των Ευρωπαϊκών Κοινοτήτων (10eme : 1986: Αthènes)</t>
  </si>
  <si>
    <t>Athènes : Ant. N. Sakkoulas, 1988.</t>
  </si>
  <si>
    <t>351.95(063) CCEJA1986 1988</t>
  </si>
  <si>
    <t>Δικονομία - διαδικασία φορολογικών διαφορών : (κωδικοποίηση - νομολογία) / Σωκράτη Επαμ. Λεκέα.</t>
  </si>
  <si>
    <t>Λεκέας, Σωκράτης Ε.</t>
  </si>
  <si>
    <t>Αθήνα : [χ. ό.], [1993]</t>
  </si>
  <si>
    <t>351.95(495)(063) ΛεκΣ δ 1993</t>
  </si>
  <si>
    <t>A-Z of digital research methods. Ελληνικά;"Το Α και το Ω των ψηφιακών μεθόδων έρευνας / Catherine Dawson μετάφραση Ιωάννα Φυριππή επιστημονική επιμέλεια Αγγελική Γαζή</t>
  </si>
  <si>
    <t>Αντώνης Γαρδικιώτης."</t>
  </si>
  <si>
    <t>Αθήνα : Πεδίο, 2022.</t>
  </si>
  <si>
    <t>001.891:004 DawC a/α 2022</t>
  </si>
  <si>
    <t>Νικόλαος Δημητρακόπουλος / Σ. Ι. Αρτεμάκη, Ι. Μ. Χατζηφώτη.</t>
  </si>
  <si>
    <t>Αρτεμάκης, Στέλιος Ι., 1928-</t>
  </si>
  <si>
    <t>[Αθήναι] : Βιβλιοπωλείον της Εστίας , 198-</t>
  </si>
  <si>
    <t>32(495)(092) ΑρτΣ ν 198-</t>
  </si>
  <si>
    <t>La politique internationale / Frank R. Pfetsch.</t>
  </si>
  <si>
    <t>Pfetsch, Frank R., 1936-</t>
  </si>
  <si>
    <t>Bryxelles : Bruylant, 2000.</t>
  </si>
  <si>
    <t>327 PfeF p 2000</t>
  </si>
  <si>
    <t>Διεθνές δίκαιο και ελληνική εξωτερική πολιτική (1983-1988) / Κρατερού Μ. Ιωάννου.</t>
  </si>
  <si>
    <t>327(495) 1974/... ΚραΙ δ 1989</t>
  </si>
  <si>
    <t>Η Κίνα και οι άλλοι : οι σχέσεις της Κίνας με την Ευρώπη και τον κόσμο / Σωτήρης Πετρόπουλος, Αστέρης Χουλιάρας (επιμέλεια).</t>
  </si>
  <si>
    <t>327(510) ΠετΣ κ 2013</t>
  </si>
  <si>
    <t>Ειρήνη, ειρήνη, ειρήνη : (Ονειρο και πραγματικότητα) / Παυσανίας Θ. Λαμνίδης.</t>
  </si>
  <si>
    <t>Λαμνίδης, Παυσανίας Θ.</t>
  </si>
  <si>
    <t>Αθήνα, Κομοτηνή : Αντ.Ν. Σάκκουλας, 1988.</t>
  </si>
  <si>
    <t>327.57 ΛαμΠ ε 1988</t>
  </si>
  <si>
    <t>Βιώσιμη οικονομική ανάπτυξη : η ενσωμάτωση των 17 στόχων του ΟΗΕ : οικονομικές και περιβαλλοντικές διαστάσεις / Ζέφη Δημαδάμα.</t>
  </si>
  <si>
    <t>Δημαδάμα, Ζέφη.</t>
  </si>
  <si>
    <t>Αθήνα : Παπαζήσης, 2021.</t>
  </si>
  <si>
    <t>338:2:504 ΔημΖ β 2021</t>
  </si>
  <si>
    <t>L'association avec union douaniere : un mode de relations entre la CEE et des Etats tiers / par Constantinos Lycourgos ; preface de Helene Gaudemet-Tallon.</t>
  </si>
  <si>
    <t>Lycourgos, Constantinos.</t>
  </si>
  <si>
    <t>Paris : Presses Universitaires de France, 1994.</t>
  </si>
  <si>
    <t>339.54(4-672EU) LycC a 1994</t>
  </si>
  <si>
    <t>U.S. trade policy : history, theory, and the WTO / William A. Lovett, Alfred E. Eckes, Jr. and Richard L. Brinkman.</t>
  </si>
  <si>
    <t>Lovett, William Anthony.</t>
  </si>
  <si>
    <t>Armonk, N.Y. : M. E. Sharpe, c1999.</t>
  </si>
  <si>
    <t>339.54(73) LovW u 1999</t>
  </si>
  <si>
    <t>The new european legal culture / Martijn W. Hesselink.</t>
  </si>
  <si>
    <t>Deventer : Kluwer, 2001.</t>
  </si>
  <si>
    <t>34(4) HesM n 2001</t>
  </si>
  <si>
    <t>United Kingdom law in the 1980s : 12th International congress of comparative law : papers / edited by Efstathios K. Banakas.</t>
  </si>
  <si>
    <t>International Congress of Comparative Law (12th 1986: Australia)</t>
  </si>
  <si>
    <t>London : United Kingdom National Committee of Comparative Law, 1988.</t>
  </si>
  <si>
    <t>34(410)(063) ICCL1986 u 1988</t>
  </si>
  <si>
    <t>Public law of the european community : text, materials and commentary / Evelyn Ellis and Takis Tridimas.</t>
  </si>
  <si>
    <t>Ellis, Evelyn, 1948-</t>
  </si>
  <si>
    <t>London : Sweet&amp;Maxwell, 1995.</t>
  </si>
  <si>
    <t>34(4-672EU) EllE p 1995</t>
  </si>
  <si>
    <t>Europe in search of 'meaning and purpose' / edited by Kimmo Nuotio.</t>
  </si>
  <si>
    <t>Helsinki : Faculty of Law, University of Helsinki, 2004.</t>
  </si>
  <si>
    <t>34(4-672EU) NuoK e 2004</t>
  </si>
  <si>
    <t>Derogation clauses : the protection of national interests in EC law / by Nikolaos A. Georgiadis</t>
  </si>
  <si>
    <t>Γεωργιάδης, Νικόλαος Α.</t>
  </si>
  <si>
    <t>Athens [etc.] : Ant. N. Sakkoulas [etc.], 2006.</t>
  </si>
  <si>
    <t>34(4-672EU) ΓεωΑ d 2006</t>
  </si>
  <si>
    <t>Κοινή εξωτερική πολιτική ευρωπαϊκή ιθαγένεια : δύο νέοι θεσμοί της ευρωπαϊκής ολοκλήρωσης / Κρατερός Μ. Ιωάννου.</t>
  </si>
  <si>
    <t>Αθήνα Κομοτηνή : Εκδόσεις Αντ. Ν. Σάκκουλα, 1993.</t>
  </si>
  <si>
    <t>34(4-672EU) ΙωαΚ κ 1993</t>
  </si>
  <si>
    <t>Grands textes de droit de l'Union Européenne : traités, droit dérivé, jurisprudence / Louis Dubouis, Claude Gueydan.</t>
  </si>
  <si>
    <t>5e éd.</t>
  </si>
  <si>
    <t>34(4-672EU) ΚΩΔ DubL g 1999</t>
  </si>
  <si>
    <t>An introduction to law / Lourens M. du Plessis, with the assistance of A.G. du Plessis translated by Edwin Hees.</t>
  </si>
  <si>
    <t>Du Plessis, Lourens Marthinus.</t>
  </si>
  <si>
    <t>Cape Town : Juta, 1992.</t>
  </si>
  <si>
    <t>34(680) DuPL i/i 1995</t>
  </si>
  <si>
    <t>Of law and life &amp; other things that matter : papers and addresses of Felix Frankfurter, 1956-1963 / edited by Philip B. Kurland.</t>
  </si>
  <si>
    <t>Frankfurter, Félix (1882-1965)</t>
  </si>
  <si>
    <t>Cambridge, Mass. : Belknap Press of Harvard University Press, c1965.</t>
  </si>
  <si>
    <t>34(73)(081.2) FraF o 1965</t>
  </si>
  <si>
    <t>John Marshall a life in law / Leonard Baker.</t>
  </si>
  <si>
    <t>Baker, Leonard.</t>
  </si>
  <si>
    <t>1st Collier Books ed.</t>
  </si>
  <si>
    <t>New York : Collier Books London : Collier Macmillan Publishers, 1981.</t>
  </si>
  <si>
    <t>34(73)(092) BakL j 1981</t>
  </si>
  <si>
    <t>Memories / Rudolf B. Schlesinger edited by Ugo Mattei and Andrea Pradi.</t>
  </si>
  <si>
    <t>Schlesinger, Rudolf B., 1909-1996.</t>
  </si>
  <si>
    <t>Trento : Univ. degli Studi di Trento, 2000.</t>
  </si>
  <si>
    <t>34(73)(092) SchR m 2000</t>
  </si>
  <si>
    <t>Le droit a l'epreuve du numerique : jus ex machina / Pierre Catala.</t>
  </si>
  <si>
    <t>Catala, Pierre.</t>
  </si>
  <si>
    <t>Paris : Presses universitaires de France, c1998.</t>
  </si>
  <si>
    <t>34:004(44) CatP d 1998</t>
  </si>
  <si>
    <t>Διαδίκτυο &amp; τεχνητή νοημοσύνη στο ελληνικό δίκαιο / Γεώργιος Ι. Ζέκος.</t>
  </si>
  <si>
    <t>Ζέκος, Γεώργιος Ι.</t>
  </si>
  <si>
    <t>34:004.738.5(495) ΖεκΓ δ 2022</t>
  </si>
  <si>
    <t>Principes du droit transitoire / Jacques Héron.</t>
  </si>
  <si>
    <t>Héron, Jacques.</t>
  </si>
  <si>
    <t>Paris : Dalloz, 1996.</t>
  </si>
  <si>
    <t>340.132(44) HerJ p 1996</t>
  </si>
  <si>
    <t>Introduzione al diritto comparato / Paolo Gallo.</t>
  </si>
  <si>
    <t>Torino : G. Giappichelli, 1998.</t>
  </si>
  <si>
    <t>340.5 GalP i 1998 2</t>
  </si>
  <si>
    <t>340.5(031) IECL 16.5</t>
  </si>
  <si>
    <t>Netherlands reports to the thirteenth international congress of comparative law Montreal 1978 / editors E. H. Hondius, G. J W. Steenhoff.</t>
  </si>
  <si>
    <t>International Congress of Comparative Law (13th : 1990 : Montréal)</t>
  </si>
  <si>
    <t>The Hague : Asser Institut, 1990.</t>
  </si>
  <si>
    <t>340.5(063) ICCL1990 n 1990</t>
  </si>
  <si>
    <t>Netherlands reports to the Seventeenth International Congress of Comparative Law, Utrecht 2006 / editors, J.H.M. Van Erp and L.P.W. Van Vliet</t>
  </si>
  <si>
    <t>International Congress of Comparative Law (17th 2006 Utrecht, Netherlands)</t>
  </si>
  <si>
    <t>Antwerpen : Intersentia, 2006.</t>
  </si>
  <si>
    <t>340.5(063) ICCL2006 n 2006</t>
  </si>
  <si>
    <t>Unifier le droit : le rêve impossible? / sous la direction de Louis Vogel.</t>
  </si>
  <si>
    <t>Paris : Université Panthéon-Assas (Paris II) : L.G.D.J., diffuseur, c2001.</t>
  </si>
  <si>
    <t>341 VogL u 2001</t>
  </si>
  <si>
    <t>Vers un droit commun de l'humanite : entretien avec Philippe Petit / Mireille Delmas-Marty.</t>
  </si>
  <si>
    <t>Delmas-Marty, Mireille.</t>
  </si>
  <si>
    <t>Paris : Textuel, [1996]</t>
  </si>
  <si>
    <t>341(091) DelM v 1996</t>
  </si>
  <si>
    <t>Parallel and conflicting enforcement of law / edited by Torbjörn Andersson.</t>
  </si>
  <si>
    <t>Leiden : Martinus Nijhoff Stockholm : Norstedts Juridik c2005.</t>
  </si>
  <si>
    <t>341.03(063) PCE2004 2005</t>
  </si>
  <si>
    <t>La nullite de jus cogens et le developpement contemporain du droit international public / E. P. Nicoloudis.</t>
  </si>
  <si>
    <t>Νικολούδης, Ηλίας Π.</t>
  </si>
  <si>
    <t>Athenes : Papazissis, 1974.</t>
  </si>
  <si>
    <t>341.048 ΝικΗ n 1974</t>
  </si>
  <si>
    <t>Public international law in a nutshell / by Thomas Buergenthal, Harold G. Maier.</t>
  </si>
  <si>
    <t>Buergenthal, Thomas.</t>
  </si>
  <si>
    <t>St. Paul, Minn. : West Publishing Co., 1990.</t>
  </si>
  <si>
    <t>341.1/.8 BueT p 1990</t>
  </si>
  <si>
    <t>Το δίκαιο της διεθνούς κοινωνίας / επιμέλεια Κωνσταντίνος Αντωνόπουλος, Κωνσταντίνος Μαγκλιβέρας συνεργάτες του έργου Χαρίκλεια Αρώνη... [κ. ά.]</t>
  </si>
  <si>
    <t>4η επαυξ. έκδ.</t>
  </si>
  <si>
    <t>341.1/.8 ΑντΚ δ 2022</t>
  </si>
  <si>
    <t>Δημόσιο διεθνες δίκαιο Α΄ : (παραδόσεις) / Κωνσταντίνου Π. Οικονομίδη.</t>
  </si>
  <si>
    <t>Οικονομίδης, Κωνσταντίνος Π.</t>
  </si>
  <si>
    <t>Αθήνα Κομοτηνή : Εκδόσεις Αντ. Ν. Σάκκουλα, 1989.</t>
  </si>
  <si>
    <t>341.1/.8 ΟικΚ δ 1989</t>
  </si>
  <si>
    <t>Διαδρομή, θεωρία και γλώσσα του διεθνούς δικαίου : αντικειμενισμός ή διεθνές κοινό συμφέρον; / Ευάγγελος Ραυτόπουλος.</t>
  </si>
  <si>
    <t>Αθήνα : Σάκκουλας, 1997.</t>
  </si>
  <si>
    <t>341.1/.8 ΡαυΕ δ 1997</t>
  </si>
  <si>
    <t>Το χάος μετά τον τρόμο : Το διεθνές δίκαιο στο κατώφλι του 21ου αιώνα / Αργύρης Α. Φατούρος.</t>
  </si>
  <si>
    <t>Φατούρος, Αργύρης Α.;"Κέντρο Διεθνούς και Ευρωπαϊκού Οικονομικού Δικαίου"</t>
  </si>
  <si>
    <t>Αθήνα Κομοτηνή : Εκδόσεις Αντ. Ν. Σάκκουλα, 1994.</t>
  </si>
  <si>
    <t>341.1/.8 ΦατΑ χ 1994</t>
  </si>
  <si>
    <t>Διεθνής προσωπικότης και ικανότης των Ευρωπαϊκών Κοινοτήτων προς συνομολόγησιν συνθηκών = Personalite internationale et capacite des Communautes Europeennes de conclure des traites / Θεοδώρου Αιμ. Χριστοδουλίδη.</t>
  </si>
  <si>
    <t>Χριστοδουλίδης, Θεόδωρος Αιμ., 1939-</t>
  </si>
  <si>
    <t>Αθήναι : [χ.ο.], 1968</t>
  </si>
  <si>
    <t>341.174(4-672EC) ΧριΘ δ 1968</t>
  </si>
  <si>
    <t>L'avenir de l'Union européenne : élargir et approfondir / Jacques Vandamme &amp; Jean-Denis Mouton (éds) publié avec le concours de la Commission des Communautés européennes et le district de l'agglomération de Nancy.</t>
  </si>
  <si>
    <t>Bruxelles : Presses interuniversitaires européennes, c1995.</t>
  </si>
  <si>
    <t>341.174‪(4-672EU)‬ VanJ a 1995</t>
  </si>
  <si>
    <t>Resolutions adopted by the United Nations on the Cyprus problem, 1964-2001 / Press and Information Office, Republic of Cyprus.</t>
  </si>
  <si>
    <t>Λευκωσία : P.I.O, 2002.</t>
  </si>
  <si>
    <t>341.218(564.3) Κ.ΓΤΠ r 2002</t>
  </si>
  <si>
    <t>The Cyprus question.</t>
  </si>
  <si>
    <t>Κυπριακή Δημοκρατία. Γραφείο Τύπου και Πληροφοριών.</t>
  </si>
  <si>
    <t>Nicosia : [Press and information office, Republic of Cyprus], 2003.</t>
  </si>
  <si>
    <t>341.218(564.3) ΚΔ.ΓΤΠ c 2003</t>
  </si>
  <si>
    <t>Οι ελληνοτουρκικές διαφορές στο Αιγαίο και την Ανατολική Μεσόγειο: μια νομική ανάλυση/ επιμέλεια Αθανάσιος Πεφτίνας πρόλογος Κωνσταντίνος Αντωνόπουλος.</t>
  </si>
  <si>
    <t>Αθήνα: Νομική Βιβλιοθήκη, 2023.</t>
  </si>
  <si>
    <t>341.221.2(262.4) ΠεφΑ ε 2023</t>
  </si>
  <si>
    <t>Die seewartige Grenze des Festlandsockels : Geschichte, Entwicklung und lex lata eines seevolkerrechtlichen Grundproblems / Ulf-Dieter Klemm.</t>
  </si>
  <si>
    <t>Klemm, Ulf-Dieter.</t>
  </si>
  <si>
    <t>Berlin : Springer, 1976.</t>
  </si>
  <si>
    <t>341.221.28 KleU s 1976</t>
  </si>
  <si>
    <t>Η άμυνα των κρατών υπό το σύγχρονον διεθνές νομικόν καθεστώς / Κωνσταντίνου Π. Χορτάτου.</t>
  </si>
  <si>
    <t>Αθήναι : [χ.ό.], 1966.</t>
  </si>
  <si>
    <t>341.23 ΧορΚ α 1966</t>
  </si>
  <si>
    <t>Τα ανθρώπινα δικαιώματα / Πέτρου Κ. Δημητρακόπουλου.</t>
  </si>
  <si>
    <t>Δημητρακόπουλος, Πέτρος Κων., 1909-</t>
  </si>
  <si>
    <t>341.231.14 ΔημΠ α 1975</t>
  </si>
  <si>
    <t>Το πρόβλημα της προστασίας των ανθρωπίνων δικαιωμάτων / Μάνου Αλ. Τζατζάνη πρόλογος του Marcel Sibert.</t>
  </si>
  <si>
    <t>Τζατζάνης, Μάνος Αλ.</t>
  </si>
  <si>
    <t>Αθήναι : [χ.ό.], 1960.</t>
  </si>
  <si>
    <t>341.231.14 ΤζαΜ π 1960</t>
  </si>
  <si>
    <t>Μηχανισμοί διεθνούς προστασίας των δικαιωμάτων του ανθρώπου : με ερμηνεία των άρθρων 6 και 8 της Ευρωπαϊκής Σύμβασης / Χάρη Ν. Ταγαρά.</t>
  </si>
  <si>
    <t>Ταγαράς, Χάρης Ν.</t>
  </si>
  <si>
    <t>Αθήνα Κομοτηνή : Αντ.Ν. Σάκκουλας, 1992.</t>
  </si>
  <si>
    <t>341.231.14(4) ΤαγΧ μ 1992</t>
  </si>
  <si>
    <t>Ανθρώπινα δικαιώματα στην Ευρώπη και στην Αφρική = Human rights in Europe and in Africa : συγκριτική ανάλυση : a comparative analysis επιμέλεια Χρήστος Θεοδωρόπουλος.</t>
  </si>
  <si>
    <t>Αθήνα : Ελληνικές Πανεπιστημιακές Εκδόσεις, 1992.</t>
  </si>
  <si>
    <t>341.231.14(4+6)(063) ΑΔΕΑ1991 1992</t>
  </si>
  <si>
    <t>Les minorités : journées mexicaines / travaux de l'Association Henri Capitant des amis de culture juridique française.</t>
  </si>
  <si>
    <t>Association Henri Capitant des amis de la culture juridique française. Journées nationales (2002 : Μexico)</t>
  </si>
  <si>
    <t>Paris : Economica, 2005.</t>
  </si>
  <si>
    <t>341.234(063) AHC.J2002 d 2005</t>
  </si>
  <si>
    <t>Εξωτερικές σχέσεις της Ευρωπαϊκής Ένωσης / Αθηνά Μωραΐτη πρόλογος Μαρία Μενγκ-Παπαντώνη.</t>
  </si>
  <si>
    <t>Μωραΐτη, Αθηνά.</t>
  </si>
  <si>
    <t>341.238(4-672EU) ΜωρΑ ε 2020</t>
  </si>
  <si>
    <t>341.238(73) ALI r 1987 2</t>
  </si>
  <si>
    <t>La legitime défense en droit international public moderne : (le droit international face à ses limites) / par Jean Delivanis préface de René de Lacharrière.</t>
  </si>
  <si>
    <t>Δεληβάνης, Δημήτριος Ι.</t>
  </si>
  <si>
    <t>Paris : R. Pichon et R. Durand-Auzias, 1971.</t>
  </si>
  <si>
    <t>341.312.5 ΔελΔ l 1971</t>
  </si>
  <si>
    <t>Cybersecurity and cyberwar : what everyone needs to know. Ελληνικά;"Κυβερνοασφάλεια και κυβερνοπόλεμος : τι πρέπει να γνωρίζουν όλοι / P. W. Singer και Allan Friedman επιμέλεια έκδοσης Αθανάσιος Η. Μποζίνης."</t>
  </si>
  <si>
    <t>Singer, P. W. (Peter Warren)</t>
  </si>
  <si>
    <t>Αθήνα : Επιστημονικές Εκδόσεις Παρισιάνου, 2022.</t>
  </si>
  <si>
    <t>341.36 SinP c/κ 2022</t>
  </si>
  <si>
    <t>Die Strafverfolgung von NS-Verbrechen 1945-1978 : eine Dokumentation / von Adalbert Rückerl.</t>
  </si>
  <si>
    <t>Rückerl, Adalbert.</t>
  </si>
  <si>
    <t>Heidelberg [etc.] : Müller Juristischer Verlag, 1979.</t>
  </si>
  <si>
    <t>341.49 RucA s 1979</t>
  </si>
  <si>
    <t>Les litiges relatifs aux contrats passés entre organisations internationales et personnes privés / Panayotis Glavinis préface de Philippe Fouchard.</t>
  </si>
  <si>
    <t>Glavinis, Panayotis.</t>
  </si>
  <si>
    <t>Paris : Librairie Générale de Droit et Jurisprudence, [1990]</t>
  </si>
  <si>
    <t>341.63 GlaP l [1990]</t>
  </si>
  <si>
    <t>Die neue internationale Schiedsgerichtsbarkeit in der Schweiz / Andreas Bucher.</t>
  </si>
  <si>
    <t>Basel Frankfurt am Main : Helbing und Lichtenhahn, 1989.</t>
  </si>
  <si>
    <t>341.63(494) BucA n 1989</t>
  </si>
  <si>
    <t>Comparative international commercial arbitration/ by Julian D.M. Lew, Loukas A. Mistelis, Stefan M. Kröll.</t>
  </si>
  <si>
    <t>Lew, Julian D. M.</t>
  </si>
  <si>
    <t>The Hague; New York: Kluwer Law International; Frederick, MD: Sold and distributed in North, Central and South America by Aspen Publishers, c2003</t>
  </si>
  <si>
    <t>341.63:347.7 LewJ c 2003</t>
  </si>
  <si>
    <t>The arbitrator's jurisdiction to determine jurisdiction / William W. Park.</t>
  </si>
  <si>
    <t>Park, William W.</t>
  </si>
  <si>
    <t>[Netherlands] : [Kluwer], [2007]</t>
  </si>
  <si>
    <t>341.63:347.7 ParW a 2007</t>
  </si>
  <si>
    <t>Third-party funding in international arbitration / edited by Bernardo M. Cremades and and Antonias Dimolitsa.</t>
  </si>
  <si>
    <t>ICC Institute of World Business Law. Meeting (32nd : 2012 : Paris, France)</t>
  </si>
  <si>
    <t>Paris : International Chamber of Commerce, 2013.</t>
  </si>
  <si>
    <t>341.63:347.7(063) ICC2012 t 2013</t>
  </si>
  <si>
    <t>La jurisprudence du CIRDI / Emmanuel Gaillard.</t>
  </si>
  <si>
    <t>Gaillard, Emmanuel.</t>
  </si>
  <si>
    <t>Paris : A. Pedone, 2004.</t>
  </si>
  <si>
    <t>341.63:347.7(094.9) GaiE j 2004 [1]</t>
  </si>
  <si>
    <t>Arbitraje comercial internacional en Europa : (aspectos actuales y regímenes jurídicos) / Directores: Jorge Luis Collantes González, Anne-Carole Cremades.</t>
  </si>
  <si>
    <t>Lima : IE Law School : Palestra : Estudio Mario Castillo Freyre, 2013.</t>
  </si>
  <si>
    <t>341.63:347.7(4) ColJ a 2013</t>
  </si>
  <si>
    <t>Das Vorabentscheidungsverfahren vor dem Gerichtshof der Europäischen Gemeinschaften : Praxis und Rechtsprechung / Ulrich Everling.</t>
  </si>
  <si>
    <t>Everling, Ulrich.</t>
  </si>
  <si>
    <t>Baden-Baden : Nomos, 1986.</t>
  </si>
  <si>
    <t>341.645.5‪(4-672EU)‬ EveU v 1986</t>
  </si>
  <si>
    <t>Η προδικαστική παραπομπή στο ΔΕΕ : ο διάλογος του εθνικού με τον ενωσιακό δικαστή από την οπτική γωνία του εργατικού δικαίου / Κωστής Μπακόπουλος.</t>
  </si>
  <si>
    <t>Μπακόπουλος, Κωστής Γ.</t>
  </si>
  <si>
    <t>Αθήνα Θεσσαλονίκη : Σάκκουλας, 2020.</t>
  </si>
  <si>
    <t>341.645.5(4-672EU) ΜπαΚ π 2020</t>
  </si>
  <si>
    <t>Pasquale Stanislao Mancini : internationales Privatrecht zwischen Risorgimento und praktischer Jurisprudenz / Erik Jayme.</t>
  </si>
  <si>
    <t>Jayme, Erik.</t>
  </si>
  <si>
    <t>Ebelsbach : Gremer, 1980.</t>
  </si>
  <si>
    <t>341.9(092) JayE p 1980</t>
  </si>
  <si>
    <t>Der Einfluss der Grundfreiheiten auf das Internationale Privatrecht / Stefan Bruinier.</t>
  </si>
  <si>
    <t>Bruinier, Stefan.</t>
  </si>
  <si>
    <t>Frankfurt am Main : Peter Lang, 2003.</t>
  </si>
  <si>
    <t>341.9(4-672EU) BruS e 2003</t>
  </si>
  <si>
    <t>Europäisches Kollisionsrecht : die Konventionen von Brüssel, Lugano und Rom. Ausländische Erfahrungen und österreichische Perspektiven / Gerte Reichelt (Hrsg.)</t>
  </si>
  <si>
    <t>Frankfurt am Main : Peter Lang, 1993.</t>
  </si>
  <si>
    <t>341.9(4-672EU)(063) EK1992 1993</t>
  </si>
  <si>
    <t>La matière civile et commercial, socle d'un code européen de droit international privé? / sous la direction de Marc Fallon, Paul Lagarde, Sylvaine Poillot-Peruzzetto avec les contributins de Jean-Sylvestre Bergé ... [et al.].</t>
  </si>
  <si>
    <t>Paris : Dalloz, 2009.</t>
  </si>
  <si>
    <t>341.9(4-672EU)(063) MCC2008 2009</t>
  </si>
  <si>
    <t>La reception du droit communautaire en droit prive des etats membres : coloque international, session dʹetudes doctorales / Universite de Paris X-Nanterre sous la direction de Jean-Sylvestre Marie-Laure Niboyet.</t>
  </si>
  <si>
    <t>La reception du droit communautaire en droit prive des Etas membres 30 janvier - 1 fevrier 2003: Paris</t>
  </si>
  <si>
    <t>Bruxelles : Bruylant, 2003.</t>
  </si>
  <si>
    <t>341.9(4-672EU)(063) RDC2003 2003</t>
  </si>
  <si>
    <t>Europäisches Kollisionsrecht / herausgegeben von Gerte Reichelt und Walter H. Rechberger mit Beiträgen von Erik Jayme ... [et al.]</t>
  </si>
  <si>
    <t>Wien : Manz, 2004.</t>
  </si>
  <si>
    <t>341.9(4-672EU)(063) ΕΚ2003 2004</t>
  </si>
  <si>
    <t>Direito internacional privado e constituição : bintrodução a uma análise das suas relações / Rui Manuel Gens de Moura Ramos.</t>
  </si>
  <si>
    <t>Ramos, Rui Manuel Gens de Moura.</t>
  </si>
  <si>
    <t>[Coimbra] : Coimbra Editora, 1980.</t>
  </si>
  <si>
    <t>341.9(469) RamR d 1980</t>
  </si>
  <si>
    <t>Das neue IPR-Gesetz / von Anton K. Schnyder</t>
  </si>
  <si>
    <t>Schnyder, Anton K.</t>
  </si>
  <si>
    <t>Zürich : Schulthess Polygraphischer Verlag, 1988.</t>
  </si>
  <si>
    <t>341.9(494) SchA n 1988</t>
  </si>
  <si>
    <t>Die Allgemeinen Bestimmungen des Bundesgesetzes über das internationale Privatrecht : Referate und Unterlagen der Tagung vom 22. Oktober 1987 in Luzern / herausgegeben von Yvo Hangartner.</t>
  </si>
  <si>
    <t>St. Gallen : [Schweizerisches Institut für Verwaltungskurse an der Hochschule St. Gallen], 1988.</t>
  </si>
  <si>
    <t>341.9(494)(063) ABB1987 1988</t>
  </si>
  <si>
    <t>Conflict of laws : federal, state, and international perspectives / Αndreas F. Lowenfeld.</t>
  </si>
  <si>
    <t>Lowenfeld, Andreas F., 1938-</t>
  </si>
  <si>
    <t>New York : Matthew Bender, 1998.</t>
  </si>
  <si>
    <t>341.9(73) LowA c 1998</t>
  </si>
  <si>
    <t>Conflict of laws : cases and materials / by Peter Hay, Russell J. Weintraub, Patrick J. Borchers.</t>
  </si>
  <si>
    <t>Hay, Peter, 1935-</t>
  </si>
  <si>
    <t>12th ed.</t>
  </si>
  <si>
    <t>New York, N.Y. : Foundation Press, 2004.</t>
  </si>
  <si>
    <t>341.9(73)(094.9) HayP c 2004</t>
  </si>
  <si>
    <t>Orientations methodologiques dans les codifications recentes du droit international prive en Europe / par Evangelos Vassilakakis ; préface de Paul Lagarde.</t>
  </si>
  <si>
    <t>Βασσιλακάκης, Ευάγγελος.</t>
  </si>
  <si>
    <t>Paris : Librairie Générale de Droit et de Jurisprudence, 1987.</t>
  </si>
  <si>
    <t>341.9.018(4) ΒασΕ o 1987</t>
  </si>
  <si>
    <t>Réflexions sur le renvoi en droit international privé comparé : contribution au dialogue des cultures juridiques nationales à l'aube du XXIème siècle / Walid J. Kassir.</t>
  </si>
  <si>
    <t>Kassir, Walid J.</t>
  </si>
  <si>
    <t>Bruxelles : Bruylant : Delta : L.G.D.J., 2002.</t>
  </si>
  <si>
    <t>341.944 KasW r 2002</t>
  </si>
  <si>
    <t>Le norme imperative nel diritto internazionale privato : considerazioni sulla Convenzione europea sulla legge applicabile alle obbligazioni contrattuali del 19 giugno 1980 nonché sulle leggi italiana e svizzera di diritto internazionale privato / Andrea Bonomi.</t>
  </si>
  <si>
    <t>Bonomi, Andrea, 1964-</t>
  </si>
  <si>
    <t>Zürich : Schulthess, 1998.</t>
  </si>
  <si>
    <t>341.96:347.44‪(4-672EU)‬ BonA n 1998</t>
  </si>
  <si>
    <t>Enforcement of international contracts in the European Union : convergence and divergence between Brussels I and Rome I / Johan Meeusen, Marta Pertegás, Gert Straetmans (editors).</t>
  </si>
  <si>
    <t>Antwerp New York : Intersentia, c2004.</t>
  </si>
  <si>
    <t>341.96:347.44‪(4-672EU)‬ MeeJ e 2004</t>
  </si>
  <si>
    <t>Restitution in private international law / George C. Panagopoulos.</t>
  </si>
  <si>
    <t>Panagopoulos, George C.</t>
  </si>
  <si>
    <t>Oxford : Hart Pub., 2000.</t>
  </si>
  <si>
    <t>341.96:347.55 PanG r 2000</t>
  </si>
  <si>
    <t>Familles &amp; justice : justice civile et evolution du contentieux familial en droit compare: actes du congres international organise par le Centre de droit de la famille de l'Universite catholique de Louvain / sous la direction de M.T. Meulders-Klein ; preface de Roger Perrot de synthese par ; introduction et rapport de synthese par M.T. Meulders-Klein.</t>
  </si>
  <si>
    <t>Bruxelles : Bruylant ; Paris : L.G.D.J., 1997.</t>
  </si>
  <si>
    <t>341.96:347.6(063) FJ1994 1997</t>
  </si>
  <si>
    <t>Die kollisionsrechtlichen Schranken der Gestaltungskraft von Scheidungsurteilen : eine rechtsvergleichende Untersuchung zur Abgrenzung von internationalem Privat- u. Verfahrensrecht auf der Gebiet der Urteilswirkungen / von Rainer Hausmann.</t>
  </si>
  <si>
    <t>Hausmann, Rainer.</t>
  </si>
  <si>
    <t>München : Beck, 1980.</t>
  </si>
  <si>
    <t>341.96:347.627.2 HauR k 1980</t>
  </si>
  <si>
    <t>Το κύρος συνδιαθήκης είς την καταρτισθείσης υπό Ελλήνων είς την αλλοδαπήν : συμβολή είς την ερμηνείαν του άρθρου 1717 Α.Κ. / Γρηγορίου Αστερ. Κουτράκη.</t>
  </si>
  <si>
    <t>Κουτράκης, Γρηγόριος Αστερ.</t>
  </si>
  <si>
    <t>Θεσσαλονίκη Αθήνα : Π. Σάκκουλας, 1976.</t>
  </si>
  <si>
    <t>341.96:347.67 ΚουΓ κ 1976</t>
  </si>
  <si>
    <t>International business transactions in a nutshell / by Donald T. Wilson.</t>
  </si>
  <si>
    <t>Wilson, Donald T., 1941-</t>
  </si>
  <si>
    <t>St. Paul, Minn. : West Publishing co., 1984.</t>
  </si>
  <si>
    <t>341.96:347.7 WilD i 1984</t>
  </si>
  <si>
    <t>Foreign trade and investment : a legal guide / Thomas F. Clasen.</t>
  </si>
  <si>
    <t>Clasen, Thomas F.</t>
  </si>
  <si>
    <t>Wilmette, Ill. : Callaghan, c1987.</t>
  </si>
  <si>
    <t>341.96:347.7(73) ClaT f 1987</t>
  </si>
  <si>
    <t>Internationales Handelsvertreterrecht / Stumpf, Detzer, Immesberger ; hrsg. von Herbert Stumpf.</t>
  </si>
  <si>
    <t>Heidelberg : Verlagsgesellschaft Recht u. Wirtschaft, 1977-.</t>
  </si>
  <si>
    <t>341.96:347.717 StuH i 1977 1</t>
  </si>
  <si>
    <t>Interstate agreements on international payments : a study in international economic law / by Athanasios D. Paroutsas.</t>
  </si>
  <si>
    <t>Παρούτσας, Αθανάσιος Δ.</t>
  </si>
  <si>
    <t>Athens : Paroutsas, 1970</t>
  </si>
  <si>
    <t>341.96:347.73 ΠαρΑ i 1970</t>
  </si>
  <si>
    <t>Die Sicherung von Weltbankkrediten unter besonderer Berücksichtigung der Kapitalhaft der Mitgliedstaaten / von Reinhard Matzel.</t>
  </si>
  <si>
    <t>Matzel, Reinhard.</t>
  </si>
  <si>
    <t>München : Beck, 1968.</t>
  </si>
  <si>
    <t>341.96:347.734 MatR s 1968</t>
  </si>
  <si>
    <t>Litigio judicial internacional / directores Adriana Dreyzin de Klor, Diego P. Fernández Arroyo.</t>
  </si>
  <si>
    <t>Buenos Aires : Zavalia, 2005.</t>
  </si>
  <si>
    <t>341.98 DreA l 2005</t>
  </si>
  <si>
    <t>Internationales Zivilprozessrecht / von Hartmut Linke.</t>
  </si>
  <si>
    <t>Linke, Hartmut.</t>
  </si>
  <si>
    <t>Koln : Carl Heymann, 1990.</t>
  </si>
  <si>
    <t>341.98 LinH i 1990</t>
  </si>
  <si>
    <t>341.98‪(063)‬ WCPL1995 t 1998 2</t>
  </si>
  <si>
    <t>341.98‪(063)‬ WCPL1995 t 1998 3</t>
  </si>
  <si>
    <t>Der Justizkonflikt mit den Vereinigten Staaten von Amerika = The Jurisdiction conflict with the United States of America / Berichte von Rolf Stürner, Dieter G. Lange, Yasuhei Taniguchi mit der anschliessenden Diskussion anlässlich der Tagung der Wissenschaftlichen Vereinigung für Internationales Verfahrensrecht, Verfahrensrechtsvergleichung und Schiedsgerichtswesen e.V. am 10. und 11. Oktober 1985 in München.</t>
  </si>
  <si>
    <t>Wissenschaftliche Vereinigung für Internationales Verfahrensrecht, Verfahrensrechtsvergleichung und Schiedsgerichtswesen. Tagung (1985 : Munich, Germany)</t>
  </si>
  <si>
    <t>Bielefeld : Gieseking-Verlag, 1986.</t>
  </si>
  <si>
    <t>341.98‪(063)‬ WVIVV1985 j 1986</t>
  </si>
  <si>
    <t>Die Erweiterung des EuGVU-Systems am Vorabend des Europaischen Binnenmarktes : das Lugano-Ubereinkommen und das EuGVU-Beitrittsubereinkommen von San Sebastian / von Alexander Trunk.</t>
  </si>
  <si>
    <t>Trunk, Alexander.</t>
  </si>
  <si>
    <t>Munchen : C.H. Beck, 1991.</t>
  </si>
  <si>
    <t>341.98(4) TruA e 1991</t>
  </si>
  <si>
    <t>Les Conventions de Bruxelles et de Lugano : competence internationale, reconnaissance et execution des jugements en Europe / Helene Gaudement-Tallon.</t>
  </si>
  <si>
    <t>Gaudemet-Tallon, Helene.</t>
  </si>
  <si>
    <t>Paris : Libr. generale de droit et de jurisprudence, 1993.</t>
  </si>
  <si>
    <t>341.98(4-672EU) GauH c 1993</t>
  </si>
  <si>
    <t>La Convention de Bruxelles du 27 septembre 1968 : competence judiciaire et effets des jugements dans la CEE / Pierre Gothot, Dominique Holleaux ; preface de Henri Batiffol.</t>
  </si>
  <si>
    <t>Gothot, Pierre.</t>
  </si>
  <si>
    <t>Paris : Jupiter, c1985.</t>
  </si>
  <si>
    <t>341.98(4-672EU) GotP c 1985</t>
  </si>
  <si>
    <t>Η σύμβαση του Λουγκάνο της 16.9.1988 : ενίσχυση ή αποδυνάμωση της κοινοτικής ενοποίησης του Ιδ.δ.δ. / Χάρη Ν. Ταγαρά.</t>
  </si>
  <si>
    <t>Αθήνα : Αντ. Ν. Σάκκουλας, 1995.</t>
  </si>
  <si>
    <t>341.98(4-672EU) ΤαγΧ σ 1995</t>
  </si>
  <si>
    <t>Europaisches Zivilverfahrensrecht : Kommentar zum EuGVU und zum Lugano-Ubereinkommen / von Reinhold Geimer und Rolf A. Schutze.</t>
  </si>
  <si>
    <t>Munchen : C.H. Beck, 1997.</t>
  </si>
  <si>
    <t>341.981(4-672EU) GeiR e 1997</t>
  </si>
  <si>
    <t>Anerkennung ausländischer Entscheidungen in Deutschland / von Reinhold Geimer.</t>
  </si>
  <si>
    <t>Munchen : C.H. Beck, 1995.</t>
  </si>
  <si>
    <t>341.985(430) GeiR a 1995</t>
  </si>
  <si>
    <t>Shifts in compensation for environmental damage / Albert Verheij, Michael Faure (eds.) with contributions by Tom Vanden Borre ... [et al.]</t>
  </si>
  <si>
    <t>Wien New York : Springer, c2007.</t>
  </si>
  <si>
    <t>341:502/504 FauM s 2007</t>
  </si>
  <si>
    <t>State capitalism and international investment law / edited by Panagiotis Delimatsis, Georgios Dimitropoulos, Anastasios Gourgourinis.</t>
  </si>
  <si>
    <t>346 ΔελΠ s 2023</t>
  </si>
  <si>
    <t>Κίνητρα για βιομηχανικές και βιοτεχνικές επενδύσεις : Ν. 849/78,ν. 289/76, ν.δ. 1312/72, ν.δ. 1078/71 / Ιωάννη Κ. Δρυλλεράκη.</t>
  </si>
  <si>
    <t>Δρυλλεράκης, Ιωάννης Κ.</t>
  </si>
  <si>
    <t>Αθήνα : Ι. Ζαχαρόπουλος, 1979.</t>
  </si>
  <si>
    <t>346.542(495) ΔρυΙ κ 1979</t>
  </si>
  <si>
    <t>Das Privileg und die Ordnung Erzherzogin Claudias von Medici von 15.9.1635 für die Bozner Märkte und Messen / von Rainer Sprung.</t>
  </si>
  <si>
    <t>Sprung, Rainer.</t>
  </si>
  <si>
    <t>Bozen : Athesiadruck, 1981.</t>
  </si>
  <si>
    <t>347.7(436.6) SprR p 1981</t>
  </si>
  <si>
    <t>Erhvervsretsstudier = Business law essays / red. af Børge Dahl.</t>
  </si>
  <si>
    <t>København : Law Department Copenhagen Business School, 1994.</t>
  </si>
  <si>
    <t>347.7(489)(082) CBS. LD e 1994</t>
  </si>
  <si>
    <t>Rechtsfragen der Währungsparität : Festsetzung und Vollzug der DM-Parität im Verfassungs-, Verwaltungs- und Völkerrecht / von Wolfgang P. Hoffmann.</t>
  </si>
  <si>
    <t>Hoffmann, Wolfgang, 1935-</t>
  </si>
  <si>
    <t>München : Beck, 1969.</t>
  </si>
  <si>
    <t>347.73(430) HofW r 1969</t>
  </si>
  <si>
    <t>Einführung in das Wirtschaftsrecht Bundesrepublik Deutschland / Ernst Steindorff.</t>
  </si>
  <si>
    <t>Steindorrff, Ernst.</t>
  </si>
  <si>
    <t>2, überarb. Aufl.</t>
  </si>
  <si>
    <t>Darmstadt : Wissenschaftliche Buchgesellschaft, 1985.</t>
  </si>
  <si>
    <t>347.73(430) SteE e 1985</t>
  </si>
  <si>
    <t>Συνάλλαγμα και συναλλαγματικόν δίκαιον / Κωνστ. Χρ. Βουρνάζου.</t>
  </si>
  <si>
    <t>Βουρνάζος, Κωνσταντίνος Χρ.</t>
  </si>
  <si>
    <t>Αθήναι : Εκδοτικός Οίκος Ιωάννου Ν. Ζαχαρόπουλου, 1934.</t>
  </si>
  <si>
    <t>347.73(495) ΒουΚ σ 1934</t>
  </si>
  <si>
    <t>Banking and financial institutions law : in an nutshell / William A. Lovett.</t>
  </si>
  <si>
    <t>St.Paul, Minn. : West Publishing Co, 1984.</t>
  </si>
  <si>
    <t>347.734(73) LovW b 1984</t>
  </si>
  <si>
    <t>Neuere Rechtsprechung zum Insolvenzrecht / von Walter Gerhardt.</t>
  </si>
  <si>
    <t>Gerhardt, Walter, 1934-</t>
  </si>
  <si>
    <t>Tubingen : J.C.B. Mohr (Paul Siebeck), 1994.</t>
  </si>
  <si>
    <t>347.736(430) GerW n 1994</t>
  </si>
  <si>
    <t>EU-Insolvenzverordnung : Kommentar zur Verordnung (EG) Nr. 1346/2000 über Insolvenzverfahren (Eulns VO) / bearbeitet von Detlef Hass ... [et al] unter mitarbeit von Christian Herweg.</t>
  </si>
  <si>
    <t>347.736(4-672EU) HasD e 2005</t>
  </si>
  <si>
    <t>Colloquium on current issues of competition law in the light of EU-Turkey relations = Colloque sur les problèmes actuels du droit de la concurrence à la lumière des relations entre Turquie et UE / organized by International Association of Legal Science (I.A.L.S), Turkish National Committee, Istanbul University, The Istanbul Chamber of Commerce supporters Turkish Competition Authority and The Istanbul Bar Association.</t>
  </si>
  <si>
    <t>International Association of Legal Science. Colloquium (2004 Istanbul)</t>
  </si>
  <si>
    <t>Bilkent, Ankara : Rekabet Kurumu, 2004.</t>
  </si>
  <si>
    <t>347.776(4-672EU)(063) IALS.C2004 c 2004</t>
  </si>
  <si>
    <t>Η προστασία της ναυτιλιακής επιχείρησης σε ένα μεταβαλλόμενο, ρυθμιστικά και πραγματικά, περιβάλλον: 10ο Διεθνές Συνέδριο Ναυτικού Δικαίου, Πειραιάς, 26-28 Μαΐου 2022: εισηγήσεις/ επιμέλεια Λία Ι. Αθανασίου.</t>
  </si>
  <si>
    <t>Διεθνές Συνέδριο Ναυτικού Δικαίου (10ο: 2022: Πειραιάς)</t>
  </si>
  <si>
    <t>347.79(063) ΔΣΝΔ2022 π 2023</t>
  </si>
  <si>
    <t>Zur Vereinbarkeit von Kartellabsprachen der internationalen Linienschiffahrt mit Artikel 85 EWG-Vertrag / Andreas Jacobs.</t>
  </si>
  <si>
    <t>Jacobs, Andreas.</t>
  </si>
  <si>
    <t>347.795.3(4-672EU) JacA z 1991</t>
  </si>
  <si>
    <t>Η κοινωνική προστασία και οι κατευθύνσεις της στα χρόνια του Καποδίστρια / [Ι. Δ. Βαρδακούλα].</t>
  </si>
  <si>
    <t>Βαρδακούλας, Ιωάννης Δ.</t>
  </si>
  <si>
    <t>[Αθήναι] : [χ.ό.], [1977]</t>
  </si>
  <si>
    <t>364(495) 18 ΒαρΙ κ 1977</t>
  </si>
  <si>
    <t>L'association coopérative dʹ Ampélakia. Contribution a lʹ histoire sociale du mouvement coopératif Grec : 1780-1966 / Dionysos Mavrogiannis.</t>
  </si>
  <si>
    <t>Μαυρογιάννης, Διονύσης, 1931-</t>
  </si>
  <si>
    <t>Athenes : [s. n.], 1975.</t>
  </si>
  <si>
    <t>94(495.31) ΜαυΔ a 1975</t>
  </si>
  <si>
    <t>Recherches documentaires sur la association dʹ Ampélakia (1780-1821) effectuées dans les archives Francaises et Grecques et les récits des voyageurs / Dionysos Mavrogiannis.</t>
  </si>
  <si>
    <t>2eme éd.</t>
  </si>
  <si>
    <t>94(495.31) ΜαυΔ r 1975</t>
  </si>
  <si>
    <t>94(564.3) 19 ΕΒ φ 2023 10</t>
  </si>
  <si>
    <t>Founding brothers : the revolutionary generation / Joseph J. Ellis.</t>
  </si>
  <si>
    <t>Ellis, Joseph J.</t>
  </si>
  <si>
    <t>New York : Alferd A. Knopf, 2006.</t>
  </si>
  <si>
    <t>94(73)(092) EllJ f 2006</t>
  </si>
  <si>
    <t>Umgang mit dem Holocoust in der grichischen Erinnerungskultur. Ελληνικά;"Το ολοκαύτωμα στην ελληνική κουλτούρα μνήμης 1945-1989 / Δημήτρης Ελευθεράκης μετάφραση Γιάννης Κέλογλου."</t>
  </si>
  <si>
    <t>Ελευθεράκης, Δημήτρης.</t>
  </si>
  <si>
    <t>Αθήνα : Αλεξάνδρεια, 2023.</t>
  </si>
  <si>
    <t>94=411.16(495) ΕλεΔ u/o 2023</t>
  </si>
  <si>
    <t>Assignment in European private international law : claims as property and the European Commission's Rome 1 Proposal / Axel Flessner, Hendrik Verhagen.</t>
  </si>
  <si>
    <t>Flessner, Axel.</t>
  </si>
  <si>
    <t>München : Sellier, 2006.</t>
  </si>
  <si>
    <t>341.96:347.44(4-672EU) FleA a 2006</t>
  </si>
  <si>
    <t>Αίθουσα Διεθνούς Δικαίου και Εμπορικού Δικαίου;"Δωρεά Κεραμέως"</t>
  </si>
  <si>
    <t>ΔΣ 342.9(495) ΣπηΕ ε 2022 1</t>
  </si>
  <si>
    <t>Αίθουσα Ευδόξου 1ος όροφος</t>
  </si>
  <si>
    <t>Τα είδη της γνώσεως / Κωνσταντίνου Σπετσιέρη.</t>
  </si>
  <si>
    <t>Σπετσιέρης, Κωνσταντίνος, 1899-1989.</t>
  </si>
  <si>
    <t>Θεσσαλονίκη : Ν. Ζλατάνου, 1949.</t>
  </si>
  <si>
    <t>165.1 ΣπεΚ ε 1949</t>
  </si>
  <si>
    <t>Ethik : eine Untersuchung der Tatsachen und Gesetze des sittlichen Lebens / Wilhelm Wundt.</t>
  </si>
  <si>
    <t>Wundt, Wilhelm.</t>
  </si>
  <si>
    <t>3.umgearb.Aufl.</t>
  </si>
  <si>
    <t>Stuttgart : Verlag von Ferdinand Enke, 1903.</t>
  </si>
  <si>
    <t>17 WunW e 1903 1</t>
  </si>
  <si>
    <t>17 WunW e 1903 2</t>
  </si>
  <si>
    <t>The judicial decision : toward a theory of legal justification / Richard A. Wasserstrom.</t>
  </si>
  <si>
    <t>Wasserstrom, Richard A.</t>
  </si>
  <si>
    <t>California : Stanford University Press London : Oxford University Press, 1961.</t>
  </si>
  <si>
    <t>34.038 WasR j 1961</t>
  </si>
  <si>
    <t>Legal research in a nutshell / Morris L. Cohen.</t>
  </si>
  <si>
    <t>Cohen, Morris L., 1927-2010.</t>
  </si>
  <si>
    <t>St. Paul, Minn. : West Publishing Co., 1978.</t>
  </si>
  <si>
    <t>340.115(73) CohM l 1978</t>
  </si>
  <si>
    <t>Consideérations sur les Essais de Montaigne / Kyriaki E. Christodoulou.</t>
  </si>
  <si>
    <t>Χριστοδούλου, Κυριακή Ε.</t>
  </si>
  <si>
    <t>Athènes : [s.n.], 1984.</t>
  </si>
  <si>
    <t>1(44)(091) MonM ΧριΚ c 1984</t>
  </si>
  <si>
    <t>Phänomenologie und Metaphysik der Zeit, von Johannes Volkelt.</t>
  </si>
  <si>
    <t>Volkelt, Johannes, 1848-1930.</t>
  </si>
  <si>
    <t>München, Beck, 1925.</t>
  </si>
  <si>
    <t>115 VolJ p 1925</t>
  </si>
  <si>
    <t>Existentialism / by Jean-Paul Sartre ; translated by Bernard Frechtman.</t>
  </si>
  <si>
    <t>Sartre, Jean Paul, 1905-1980.</t>
  </si>
  <si>
    <t>New York : Philosophical Library, 1947.</t>
  </si>
  <si>
    <t>141.32 SarJ e/e 1947</t>
  </si>
  <si>
    <t>Ο νόμος και η αρετή : η ηθική συνείδηση και τα προβλήματά της : παραλλαγές στο ίδιο θέμα / Ε. Π. Παπανούτσου.</t>
  </si>
  <si>
    <t>Παπανούτσος, Ευάγγελος Π., 1900-1982.</t>
  </si>
  <si>
    <t>Αθήνα : Δωδώνη, 1974.</t>
  </si>
  <si>
    <t>17 ΠαπΕ ν 1974</t>
  </si>
  <si>
    <t>Το περί Εκκλησίας σύνταγμα της Β' Βατικανής Συνόδου : εισαγωγή-κείμενον-συστηματική ανάκρισις / Στυλιανού Χαρκιανάκι.</t>
  </si>
  <si>
    <t>Χαρκιανάκης, Στυλιανός, Αρχιμανδρίτης</t>
  </si>
  <si>
    <t>Θεσσαλονίκη : [χ.ό.], 1969.</t>
  </si>
  <si>
    <t>272-732.3 ΧαρΣ π 1969</t>
  </si>
  <si>
    <t>Πόλεμος και ειρήνη στο Ισλάμ : το δίκαιο των Εθνών στο κλασικό Ισλάμ σε σύγκριση με την πρακτική των σύγρονων Ισλαμικών κρατών / Αντώνιου Μ. Οικονομίδη.</t>
  </si>
  <si>
    <t>Οικονομίδης, Αντώνιος Μ.</t>
  </si>
  <si>
    <t>Θεσσαλονίκη : [χ.ό.], 1980.</t>
  </si>
  <si>
    <t>28-747:341 ΟικΑ π 1980</t>
  </si>
  <si>
    <t>Πολιτικές ισότητας των φύλων : ΟΗΕ, Ευρωπαϊκή Ένωση, Ελλάδα / Μαρία Στρατηγάκη.</t>
  </si>
  <si>
    <t>Στρατηγάκη, Μαρία.</t>
  </si>
  <si>
    <t>Αθήνα : Αλεξάνδρεια , 2021.</t>
  </si>
  <si>
    <t>305-055.2 ΣτρΜ π 2021</t>
  </si>
  <si>
    <t>Soziologie für Juristen : eine Einführung in die spezielle Soziologie / von, Johann Josef Hagen, Nikolaus Dimmel.</t>
  </si>
  <si>
    <t>Hagen, Johann J. (Johann Josef)</t>
  </si>
  <si>
    <t>4., überarb. Aufl.</t>
  </si>
  <si>
    <t>Graz : Neugebauer, 1990.</t>
  </si>
  <si>
    <t>316 HagJ s 1990</t>
  </si>
  <si>
    <t>Η αθηναϊκή δημοκρατία : μελέτες για το πολίτευμα και την ιδεολογία των αθηναίων / [Επιτροπή Ερευνών Ακαδημίας Αθηνών].</t>
  </si>
  <si>
    <t>Ακαδημία Αθηνών. Επιτροπή Ερευνών</t>
  </si>
  <si>
    <t>Αθήνα : Ακαδημία Αθηνών, 1995.</t>
  </si>
  <si>
    <t>32(38) ΑΑ.ΕΕ α 1995</t>
  </si>
  <si>
    <t>Η συμμετοχή των γυναικών σε κέντρα λήψης πολιτικών αποφάσεων : ισόρροπη ή ισάριθμη συμμετοχή; / Ζαχαρούλα Καραγιαννοπούλου.</t>
  </si>
  <si>
    <t>Καραγιαννοπούλου, Ζαχαρούλα.</t>
  </si>
  <si>
    <t>Αθήνα : Εκδόσεις Ι. Σιδέρης, 2009.</t>
  </si>
  <si>
    <t>32-055.2 ΚαρΖ σ 2009</t>
  </si>
  <si>
    <t>Fiat Justitia : Juristengeschichten aus 15 Ländern / hrsg. von Karl Andreas Edlinger.</t>
  </si>
  <si>
    <t>Ungekürzte Ausg.</t>
  </si>
  <si>
    <t>München : Deutscher Taschenbuch-Verlag, 1985.</t>
  </si>
  <si>
    <t>34(089.3) EdlK f 1985</t>
  </si>
  <si>
    <t>Rechtsfälle-Linksfälle : eine Auswahl juristischer Phantasien, ins Deutsche übertragen und rechtsvergleichend erlaütert von Konrad Zweigert und Peter Dopffel.</t>
  </si>
  <si>
    <t>Herbert, A. P. (Alan Patrick), Sir, 1890-1971.</t>
  </si>
  <si>
    <t>Göttingen : Vandenhoeck &amp; Ruprecht, 1966.</t>
  </si>
  <si>
    <t>34(089.3) HerA r 1966</t>
  </si>
  <si>
    <t>Kurzum Punktum : Aphorismen zu Staat und Recht, Individuum und Gemeinschaft / Detlef Merten.</t>
  </si>
  <si>
    <t>Merten, Detlef.</t>
  </si>
  <si>
    <t>Berlin : ,Duncker &amp; Humblot 1997.</t>
  </si>
  <si>
    <t>34(089.3) MerD k 1997</t>
  </si>
  <si>
    <t>Autonomie des Rechts in rechtshistorischer perspektive / Joachim Rückert.</t>
  </si>
  <si>
    <t>Rückert, Joachim.</t>
  </si>
  <si>
    <t>Hannover : Juristische Studiengesellschaft Hannover, 1988.</t>
  </si>
  <si>
    <t>34(091) RucJ a 1988</t>
  </si>
  <si>
    <t>Ιστορία του ρωμαϊκού δικαίου / Περ. Τριανταφυλλίδου.</t>
  </si>
  <si>
    <t>Τριανταφυλλίδης, Περικλής, 1818-1871.</t>
  </si>
  <si>
    <t>Θεσσαλονίκη : [χ. ό.], 1939.</t>
  </si>
  <si>
    <t>34‪(37)‬‪(091)‬ ΤριΠ ι 1939</t>
  </si>
  <si>
    <t>Digesta. Λατινικά και Νέα Ελληνικά.;"Ο Ιουστινιάνειος πανδέκτης - Digesta : εν παραβολή προς τα Βασιλικά / Κυριάκου Θ. Νικολάου-Πατραγά πρόλογος Γεωργίου Δ. Καλλιμόπουλου."</t>
  </si>
  <si>
    <t>Αθήνα : Λειμών, 2021-2023.</t>
  </si>
  <si>
    <t>34(37)(093.2) Ιουσ d/ι ΝικΚ 2022 3</t>
  </si>
  <si>
    <t>34(37)(093.2) Ιουσ d/ι ΝικΚ 2023 4</t>
  </si>
  <si>
    <t>European legal traditions and Israel : essays on legal history, civil law and codification, European law, Israeli law : with appendix, new Israeli laws on contracts, property and succession / edited by Alfredo Mordechai Rabello.</t>
  </si>
  <si>
    <t>Jerusalem : Harry and Michael Sacher Institute for Legislative Research and Comparative Law, the Hebrew University of Jerusalem, 1994.</t>
  </si>
  <si>
    <t>34‪(4)‬‪(091)‬ MorA e 1994</t>
  </si>
  <si>
    <t>Le droit des états-Unis / par André Tunc.</t>
  </si>
  <si>
    <t>Tunc, André, 1917-1999.</t>
  </si>
  <si>
    <t>Paris : Presses universitaires de France, 1989.</t>
  </si>
  <si>
    <t>34(73) TunA d 1989</t>
  </si>
  <si>
    <t>Le droit des États-Unis / Elisabeth Zoller.</t>
  </si>
  <si>
    <t>Zoller, Elisabeth.</t>
  </si>
  <si>
    <t>Paris : Presses universitaires de France, 2001.</t>
  </si>
  <si>
    <t>34(73) ZolE d 2001</t>
  </si>
  <si>
    <t>The world of Benjamin Cardozo : personal values and the judicial process / Richard Polenberg.</t>
  </si>
  <si>
    <t>Polenberg, Richard.</t>
  </si>
  <si>
    <t>Cambridge, Mass. : Harvard University Press, 1997.</t>
  </si>
  <si>
    <t>34(73)(092) PolR w 1997</t>
  </si>
  <si>
    <t>Legal writing in a nutshell / Lynn B. Squires, Marjorie Dick Rombauer.</t>
  </si>
  <si>
    <t>Squires, Lynn B.</t>
  </si>
  <si>
    <t>St. Paul, Minn. : West Publishing Co., 1982.</t>
  </si>
  <si>
    <t>34:808 SquL l 1982</t>
  </si>
  <si>
    <t>Introduzione alla giurisprudenza / Elio Fazzalari.</t>
  </si>
  <si>
    <t>Padova : CEDAM, 1984.</t>
  </si>
  <si>
    <t>340.1 FazE i 1984</t>
  </si>
  <si>
    <t>Jurisprudence and legal essays / by Frederick Pollock selected and introduced by A. L. Goodhart.</t>
  </si>
  <si>
    <t>Pollock, Frederick ( 1845-1937)</t>
  </si>
  <si>
    <t>London : Macmillan, 1963.</t>
  </si>
  <si>
    <t>340.1 PolF j 1963</t>
  </si>
  <si>
    <t>The problems of jurisprudence / Richard A. Posner.</t>
  </si>
  <si>
    <t>Posner, Richard A.</t>
  </si>
  <si>
    <t>Cambridge, Mass. : Harvard University Press, 1990.</t>
  </si>
  <si>
    <t>340.1 PosR p 1990</t>
  </si>
  <si>
    <t>Le probleme de la notion de fiction juridique / G. Mitsopoulos ; [traduction en francais, Fabienne Vogin].</t>
  </si>
  <si>
    <t>Μητσόπουλος, Γεώργιος Γ., 1912-</t>
  </si>
  <si>
    <t>[Athens] : Academie d'Athenes, Centre de recherche sur la philosophie grecque, 2001.</t>
  </si>
  <si>
    <t>340.1 ΜητΓ π/p 2001</t>
  </si>
  <si>
    <t>Ethics in the practice of law / Geoffrey C. Hazard.</t>
  </si>
  <si>
    <t>Hazard, Geoffrey C.</t>
  </si>
  <si>
    <t>New Haven : Yale University Press, 1978.</t>
  </si>
  <si>
    <t>340.11 HazG e 1978</t>
  </si>
  <si>
    <t>Fingerzeige für die Gesetzes- und Amtssprache / hrsg. von der Gesellschaft für deutsche Sprache im Einvernehmen mit dem Bundesministerium des Innern.</t>
  </si>
  <si>
    <t>Gesellschaft für Deutsche Sprache (Wiesbaden, Germany)</t>
  </si>
  <si>
    <t>[9. Aufl. Neu bearb. von Ernst-Günther Geyl.]</t>
  </si>
  <si>
    <t>Lüneburg, Heliand-Verlag [1967].</t>
  </si>
  <si>
    <t>340.113 GDS f 1967</t>
  </si>
  <si>
    <t>Νεοελληνική νομική γλώσσα / Αργυρίου Νικ. Σταυράκη.</t>
  </si>
  <si>
    <t>Σταυράκης, Αργύριος Νικ.</t>
  </si>
  <si>
    <t>Αθήνα : Νομική Βιβλιοθήκη, 1992.</t>
  </si>
  <si>
    <t>340.113 ΣταΑ ν 1992</t>
  </si>
  <si>
    <t>Le style et l'éloquence judiciaires / Raymond Lindon.</t>
  </si>
  <si>
    <t>Lindon, Raymond.</t>
  </si>
  <si>
    <t>Paris : A. Michel, 1968.</t>
  </si>
  <si>
    <t>340.113‪(44)‬ LinR s 1968</t>
  </si>
  <si>
    <t>On Justice in society / Morris Ginsberg.</t>
  </si>
  <si>
    <t>Ginsberg, Morris, 1889-1970.</t>
  </si>
  <si>
    <t>Baltimore : Penguin books, 1965.</t>
  </si>
  <si>
    <t>340.114 GinM o 1965</t>
  </si>
  <si>
    <t>Epistémologie du droit / Christian Atias.</t>
  </si>
  <si>
    <t>Atias, Christian.</t>
  </si>
  <si>
    <t>Paris : Les Éditions G. Crès et Cie., 1994.</t>
  </si>
  <si>
    <t>340.12 AtiC e 1994</t>
  </si>
  <si>
    <t>Η φιλοσοφία του δικαίου / Henri Batiffol ; μετάφραση Σάββα-Βάσου Βασιλείου.</t>
  </si>
  <si>
    <t>Batiffol, Henri.</t>
  </si>
  <si>
    <t>Αθήναι : Ζαχαρόπουλος, 1966.</t>
  </si>
  <si>
    <t>340.12 BatH φ/f 1966</t>
  </si>
  <si>
    <t>Théorie générale du droit / Jean-Louis Bergel.</t>
  </si>
  <si>
    <t>3e éd.</t>
  </si>
  <si>
    <t>París : Dalloz, 1999.</t>
  </si>
  <si>
    <t>340.12 BerJ t 1999</t>
  </si>
  <si>
    <t>Existenzialismus und Rechtswissenschaft / von Georg Cohn.</t>
  </si>
  <si>
    <t>Cohn, Georg, 1887-1958.</t>
  </si>
  <si>
    <t>Basel : Helbing &amp; Lichtenhahn, 1955.</t>
  </si>
  <si>
    <t>340.12 CohG e 1955</t>
  </si>
  <si>
    <t>Conoscenza e valori : saggi / Elio Fazzalari.</t>
  </si>
  <si>
    <t>Torino : Giappichelli, 1999.</t>
  </si>
  <si>
    <t>340.12 FazE c 1999</t>
  </si>
  <si>
    <t>Law in its own right / Henrik Palmer Olsen and Stuart Toddington.</t>
  </si>
  <si>
    <t>Olsen, Henrik Palmer.</t>
  </si>
  <si>
    <t>Oxford Portland, Or. : Hart Pub., 1999.</t>
  </si>
  <si>
    <t>340.12 OlsH l 1999</t>
  </si>
  <si>
    <t>Justice according to law / by Roscoe Pound.</t>
  </si>
  <si>
    <t>Pound, Roscoe.</t>
  </si>
  <si>
    <t>New Haven [etc.] : Yale University Press, 1952.</t>
  </si>
  <si>
    <t>340.12 PouR j 1952</t>
  </si>
  <si>
    <t>L'antiformalismo giuridico : un percorso antologico / a cura di Aristide Tanzi.</t>
  </si>
  <si>
    <t>Tanzi, Aristide. Συγγραφέας. ed</t>
  </si>
  <si>
    <t>1a. ed.</t>
  </si>
  <si>
    <t>Milano : Raffaello Cortina Editore, 1999.</t>
  </si>
  <si>
    <t>340.12 TanA a 1999</t>
  </si>
  <si>
    <t>Le déclin du droit : études sur la législation contemporaine / par Georges Ripert.</t>
  </si>
  <si>
    <t>Ripert, Georges.</t>
  </si>
  <si>
    <t>Paris : Librairie générale de droit et de jurisprudence, 1949.</t>
  </si>
  <si>
    <t>340.134(44) RipG d 1949</t>
  </si>
  <si>
    <t>A historical introduction to the law of obligations / D.J. Ibbettson.</t>
  </si>
  <si>
    <t>Ibbetson, David J.</t>
  </si>
  <si>
    <t>Nueva York . : Oxford, 1999.</t>
  </si>
  <si>
    <t>347.4(410)(091) IbbD h 1999</t>
  </si>
  <si>
    <t>Contract as promise [Printed text] : a theory of contractual obligation / Charles Fried.</t>
  </si>
  <si>
    <t>Fried, Charles, 1935-</t>
  </si>
  <si>
    <t>Cambridge, Mass.: Harvard University Press, 1981</t>
  </si>
  <si>
    <t>347.4.01 FriC c 1981</t>
  </si>
  <si>
    <t>I progetti di riforma del processo civile : 1866-1835 / a cura di Guiseppe Tarzia e Bruno Cavallone.</t>
  </si>
  <si>
    <t>Milano : Giuffrè, 1989.</t>
  </si>
  <si>
    <t>347.9(450)(091) TarG p 1989 1</t>
  </si>
  <si>
    <t>347.9(450)(091) TarG p 1989 2</t>
  </si>
  <si>
    <t>The Supreme Court : how it was, how it is / William H. Rehnquist.</t>
  </si>
  <si>
    <t>Rehnquist, William H.</t>
  </si>
  <si>
    <t>New York : Morrow, 1987.</t>
  </si>
  <si>
    <t>347.991(73)(091) RehW s 1987</t>
  </si>
  <si>
    <t>Όψεις της ανθρωπολογικής σκέψης και έρευνας στην Ελλάδα / Ελληνική Εταιρεία Εθνολογίας.</t>
  </si>
  <si>
    <t>Όψεις της Ανθρωπολογικής Σκέψης και Έρευνας στην Ελλάδα (Αθήνα: 2001)</t>
  </si>
  <si>
    <t>[Αθήνα] : Ελληνική Εταιρεία Εθνολογίας, 2004</t>
  </si>
  <si>
    <t>39(495)(063) ΕΕΕ2001 ο 2004</t>
  </si>
  <si>
    <t>Funktion, Begriff, Bedeutung : fünf logische Studien / Gottlob Frege hrsg. und eingeleitet von Gunther Patzig.</t>
  </si>
  <si>
    <t>2,. durchgesehene Aufl.</t>
  </si>
  <si>
    <t>Cottingen : Vandenhoeck &amp; Ruprecht, c1966.</t>
  </si>
  <si>
    <t>510.6 FreG f 1966</t>
  </si>
  <si>
    <t>Poetic justice : the literary imagination and public life / Martha C. Nussbaum.</t>
  </si>
  <si>
    <t>Nussbaum, Martha C. (Martha Craven), 1947-</t>
  </si>
  <si>
    <t>Boston : Beacon Press, 1995.</t>
  </si>
  <si>
    <t>82:3 NusM p 1995</t>
  </si>
  <si>
    <t>Άπαντα;"Κων. Οικονόμου του Εξ Οικονόμων [Άπαντα] / επιμέλεια Θεοδόσης Σπεράντσας."</t>
  </si>
  <si>
    <t>Οικονόμος ο εξ Οικονόμων, Κωνσταντίνος, 1780-1857.</t>
  </si>
  <si>
    <t>Αθήνα: [χ.ό.], 1971-</t>
  </si>
  <si>
    <t>821.14'06(081.1) ΟικΚ α 1971 1</t>
  </si>
  <si>
    <t>Αραβοϊσλαμικός κόσμος : πηγαί ιστορίας, ιδεολογίας, πολιτικής, πολιτισμού / Κυριάκου Θ. Νικολάου Πατραγά πρόλογος Χάλεντ Μοχή Αλ-Ντην.</t>
  </si>
  <si>
    <t>Νικολάου-Πατραγάς, Κυριάκος Θ.</t>
  </si>
  <si>
    <t>2η έκδ. επηυξ.</t>
  </si>
  <si>
    <t>Εν Αθήναις : Λειμών, 2022.</t>
  </si>
  <si>
    <t>94(53) ΝικΚ α 2022</t>
  </si>
  <si>
    <t>Homage to a friend : a memorial tribute / by the United Nations for President John F. Kennedy.</t>
  </si>
  <si>
    <t>Οργανισμός Ηνωμένων Εθνών. Committee for the United Nations.</t>
  </si>
  <si>
    <t>New York : United States Commitee for the United Nations, 1964.</t>
  </si>
  <si>
    <t>94(73)(092) ΟΗΕ.C h 1964</t>
  </si>
  <si>
    <t>Love, power, and justice : ontological analyses and ethical applications / Paul Tillich.</t>
  </si>
  <si>
    <t>Tillich, Paul, 1886-1965.</t>
  </si>
  <si>
    <t>New York : Oxford University Press, 1960, 1963 [ανατύπωση]</t>
  </si>
  <si>
    <t>111 TilP l 1960</t>
  </si>
  <si>
    <t>Αίθουσα Ιστορίας, Θεωρίας και Φιλοσοφίας του Δικαίου - Ανατύπωση 1963</t>
  </si>
  <si>
    <t>The bramble bush : on our law and its study / K.N. Llewellyn.</t>
  </si>
  <si>
    <t>Llewellyn, Karl N. (Karl Nickerson), 1893-1962.</t>
  </si>
  <si>
    <t>[3rd ed.]</t>
  </si>
  <si>
    <t>New York : Oceana Publications, 1960, 1985 [ανατύπωση]</t>
  </si>
  <si>
    <t>378:34(73) LleK b 1960</t>
  </si>
  <si>
    <t>Αίθουσα Ιστορίας, Θεωρίας και Φιλοσοφίας του Δικαίου-Ανατύπωση 1985</t>
  </si>
  <si>
    <t>Les professions liberales / Joseph Vagogne.</t>
  </si>
  <si>
    <t>Vagogne, Joseph.</t>
  </si>
  <si>
    <t>Paris : Presses Universitaires de France, 1984.</t>
  </si>
  <si>
    <t>331.102.12 VagJ p 1984</t>
  </si>
  <si>
    <t>Cases and statues on evidence : being based upon Cockle's cases and statutes on evidence / by P.B. Carter</t>
  </si>
  <si>
    <t>Carter, Peter Basil.</t>
  </si>
  <si>
    <t>[12th ed.]</t>
  </si>
  <si>
    <t>London : Sweet &amp; Maxwell, 1981.</t>
  </si>
  <si>
    <t>343(410)(094.9) CarP c 1981</t>
  </si>
  <si>
    <t>Cases and statutes on evidence / by P. B. Carter.</t>
  </si>
  <si>
    <t>London : Sweet and Maxwell, 1990.</t>
  </si>
  <si>
    <t>343(410)(094.9) CarP c 1990</t>
  </si>
  <si>
    <t>100 ασκήσεις ποινικού δικαίου / Ι. Μανωλεδάκης ... [κ.ά.].</t>
  </si>
  <si>
    <t>Θεσσαλονίκη : Σάκκουλα, 1980.</t>
  </si>
  <si>
    <t>343(495)(076) ΜανΙ ε 1980</t>
  </si>
  <si>
    <t>El proceso penal : tercera lectura constitucional / Francisco Ramos Méndez.</t>
  </si>
  <si>
    <t>Ramos Méndez, Francisco.</t>
  </si>
  <si>
    <t>[3a ed.]</t>
  </si>
  <si>
    <t>Barcelona : Bosch, 1993.</t>
  </si>
  <si>
    <t>343.1(460) MénF p 1993</t>
  </si>
  <si>
    <t>Η αρχή της σκοπιμότητας : σημείο συνάντησης ουσιαστικού και δικονομικού δικαίου / Δημήτριος Λ. Βούλγαρης.</t>
  </si>
  <si>
    <t>Βούλγαρης, Δημήτριος Λ.</t>
  </si>
  <si>
    <t>Αθήνα : Π .Ν. Σάκκουλας, 2023.</t>
  </si>
  <si>
    <t>343.123 ΒουΔ α 2023</t>
  </si>
  <si>
    <t>Judging credentials : nonlawyer judges and the politics of professionalism / Doris Marie Provine.</t>
  </si>
  <si>
    <t>Provine, Doris Marie.</t>
  </si>
  <si>
    <t>Chicago : University of Chicago Press, 1986.</t>
  </si>
  <si>
    <t>343.161(73) ProD j 1986</t>
  </si>
  <si>
    <t>Justice in Moscow γερμανικά;"Justiz in Moskau / George Feifer vorwort von Eduard Zellweger"</t>
  </si>
  <si>
    <t>Feifer, George.</t>
  </si>
  <si>
    <t>Bern : Scherz, 1965.</t>
  </si>
  <si>
    <t>343.17(47+57) FeiG j/j 1965</t>
  </si>
  <si>
    <t>Rückfall nach Diversionsentscheidungen im Jugendstrafrecht und im allgemeinen Strafrecht / Evdoxia Fasoula.</t>
  </si>
  <si>
    <t>Φασούλα, Ευδοξία Ζ. Επιμελητής.</t>
  </si>
  <si>
    <t>München : Herbert Utz Verlag, 2003.</t>
  </si>
  <si>
    <t>343.241 ΦασΕ r 2003</t>
  </si>
  <si>
    <t>Επιβουλή της δημόσιας τάξης : άρθρα 183-197 ΠΚ / Ι. Μανωλεδάκης.</t>
  </si>
  <si>
    <t>Μανωλεδάκης, Ιωάννης Ε., 1937-2011.</t>
  </si>
  <si>
    <t>Θεσσαλονίκη : Εκδόσεις Σάκκουλα, 1990.</t>
  </si>
  <si>
    <t>343.34 ΜανΙ ε 1990</t>
  </si>
  <si>
    <t>Η δήμευση των προϊόντων ξεπλύματος βρώμικου χρήματος : μεθοδολογική ανάλυση, διαχρονική και συγκριτική προσέγγιση / Βικτωρία Κουτσουπιά Φ.</t>
  </si>
  <si>
    <t>Κουτσουπιά, Βικτωρία Φ.</t>
  </si>
  <si>
    <t>343.37 ΚουΒ δ 2023</t>
  </si>
  <si>
    <t>Παιδική πορνογραφία / Νικόλαος Κ. Κουμουλέντζος πρόλογος Μαρία Μαλλούχου.</t>
  </si>
  <si>
    <t>Κουμουλέντζος, Νικόλαος,</t>
  </si>
  <si>
    <t>343.542.1-053.2 ΚουΝ π 2023</t>
  </si>
  <si>
    <t>Χαρτογραφώντας την εγκληματικότητα και την ανασφάλεια στην περιφέρεια της πρωτεύουσας την εποχή της οικονομικής κρίσης : πρακτικά ημερίδας που πραγματοποιήθηκες στις 23/11/2022 στο αμφιθέατρο Σ. Καράγιωργα ΙΙ του Παντείου Πανεπιστημίου / επιστημονική ευθύνη Χριστίνα Ζαραφωνίτου επιμέλεια έκδοσης Ελένη Κοντοπούλου Εργαστήριο Αστεακής Εγκ</t>
  </si>
  <si>
    <t>Αθήνα : Διόνικος, 2022.</t>
  </si>
  <si>
    <t>343.97(063) ΧΕΑ2022 2022</t>
  </si>
  <si>
    <t>Συμβολές στο εργατικό δίκαιο / Κωστής Μπακόπουλος.</t>
  </si>
  <si>
    <t>Μπακόπουλος, Κωστής.</t>
  </si>
  <si>
    <t>Αθήνα Θεσσαλονίκη : Σάκκουλας, 2017.</t>
  </si>
  <si>
    <t>349.2(495) ΜπαΚ σ 2017</t>
  </si>
  <si>
    <t>Εργατικός οδηγός επιχείρησης : ερμηνεία - εφαρμογές - νομοθεσία: για την επιχείρηση τον δικηγόρο και τον λογιστή / Ν. Σγουρινάκης, E. Θεοδωράς, Ε. Αγγελόπουλους.</t>
  </si>
  <si>
    <t>Σγουρινάκης, Νίκος.</t>
  </si>
  <si>
    <t>Αθήνα : Νομική Βιβλιοθήκη, 2013.</t>
  </si>
  <si>
    <t>349.2(495)(094.5) ΣγοΝ ε 2013</t>
  </si>
  <si>
    <t>Συνδικαλιστικά στελέχη και καταγγελία / Κωστής Μπακόπουλος.</t>
  </si>
  <si>
    <t>Αθήνα Θεσσαλονίκη : Σάκκουλας, 2014.</t>
  </si>
  <si>
    <t>349.211 ΜπαΚ σ 2014</t>
  </si>
  <si>
    <t>Gesellschaftlicher Wandel, Anpassung oder Widerstand des Rechts? / Bernd Rüthers.</t>
  </si>
  <si>
    <t>Königstein/Ts. : Athenäum, 1981.</t>
  </si>
  <si>
    <t>349.213 RütB g 1981</t>
  </si>
  <si>
    <t>Die Konkurrenz von Betriebsvereinbarungen mit Allgemeinen Arbeitsbedingungen : Zur Problematik der ablösenden Betrebsvereinbarung / Georg Vassilakakis.</t>
  </si>
  <si>
    <t>Βασιλακάκης, Γεώργιος.</t>
  </si>
  <si>
    <t>München : VVF, 1988.</t>
  </si>
  <si>
    <t>349.22(430) ΒασΓ k 1988</t>
  </si>
  <si>
    <t>Η ελλατωματική καταγγελία και οι συνέπειες της : συμβολή στην ερμηνεία του νέου δικαίου της καταγγελίας της συμβάσεως εργασίας / Κωστής Μπακόπουλος.</t>
  </si>
  <si>
    <t>349.25 ΜπαΚ ε 2022</t>
  </si>
  <si>
    <t>Festschrift für Wilhelm Jerusalem zu seinem 60. Geburtstag von Freunden, Verehrern und Schülern : mit einem Bildnis / mit beitragen von Max Adler ... [et al]</t>
  </si>
  <si>
    <t>Adler, Max, 1873-1937.</t>
  </si>
  <si>
    <t>Wien Leipzig : Wilhelm Braumüler, 1915.</t>
  </si>
  <si>
    <t>1‪(082.2)‬ JerW f 1915</t>
  </si>
  <si>
    <t>Grundzüge der Philosphie / Thomas Hobbes deutsch hersgb. von Max Frischeisen-Köhler.</t>
  </si>
  <si>
    <t>Hobbes, Thomas 1588-1679.</t>
  </si>
  <si>
    <t>Leipzig : Felix Meiner, 1915-.</t>
  </si>
  <si>
    <t>1(410) HobT g 1918 2,3</t>
  </si>
  <si>
    <t>Die Lehren vom Zufall / von Wilhelm Windelband.</t>
  </si>
  <si>
    <t>Berlin : Verlag von F. Henschel, 1870.</t>
  </si>
  <si>
    <t>123.11 WinW l 1870</t>
  </si>
  <si>
    <t>Die logischen Grundlagen der exakten Wissenschaften / Paul Natorp.</t>
  </si>
  <si>
    <t>Natorp, Paul, 1854-1924.</t>
  </si>
  <si>
    <t>Leipzig : B. G. Teubner, 1910.</t>
  </si>
  <si>
    <t>164 NatP l 1910</t>
  </si>
  <si>
    <t>Philosophical essays concerning human understanding. German;"Eine Untersuchung in betreff des menschlichen Verstandes / von David Hume. Uebers.</t>
  </si>
  <si>
    <t>erläutert und mit einer lebensbeschreibung Hume's versehen von J.H. von Kirchmann."</t>
  </si>
  <si>
    <t>4. Aufl. / durchgesehen von H. Giesserow</t>
  </si>
  <si>
    <t>Heidelberg, : G. Weiss, 1888.</t>
  </si>
  <si>
    <t>165 HumD p/e 1888</t>
  </si>
  <si>
    <t>Luxus und Kapitalismus / Werner Sombart.</t>
  </si>
  <si>
    <t>Sombart, Werner, 1863-1941.</t>
  </si>
  <si>
    <t>Munchen : Duncker &amp; Humblot, 1922.</t>
  </si>
  <si>
    <t>330.163 SomW l 1922</t>
  </si>
  <si>
    <t>Berlin : R. v. Decker, 1879-1898.</t>
  </si>
  <si>
    <t>34(430) HahC g 1879 1.1</t>
  </si>
  <si>
    <t>34(430) HahC g 1881 4</t>
  </si>
  <si>
    <t>34(430) HahC g 1898 8</t>
  </si>
  <si>
    <t>Droit des gens moderne de l'Europe / par Jean-Louis Klüber.</t>
  </si>
  <si>
    <t>Klüber, Johann Ludwig, 1762-1837.</t>
  </si>
  <si>
    <t>Paris : J.-P. Aillaud, 1831.</t>
  </si>
  <si>
    <t>341.1/.8 KluJ d 1831 2</t>
  </si>
  <si>
    <t>Σύστημα ρωμαικού δικαίου / Ερρίκου Dernburg κατά μετάφρασιν Γεωργίου Δυοβουνιωτου.</t>
  </si>
  <si>
    <t>Dernburg, Heinrich, 1829-1907.</t>
  </si>
  <si>
    <t>3η έκδ. βελτιωθείσα και επαυξηθείσα</t>
  </si>
  <si>
    <t>Εν Αθήναις : Π. Δημητράκος, 1928-1932.</t>
  </si>
  <si>
    <t>347(37) DerH s 1929 2</t>
  </si>
  <si>
    <t>347(37) DerH σ 1932 1</t>
  </si>
  <si>
    <t>Commentaire sur la loi des successions : formant le titre premier du livre troisième du Code Civil / par Chabot (de l'Allier)</t>
  </si>
  <si>
    <t>Chabot, Georges, 1890-1975.</t>
  </si>
  <si>
    <t>Nouvelle edition.</t>
  </si>
  <si>
    <t>Paris : Librairie de Jurisprudence de Videcoq, 1839-</t>
  </si>
  <si>
    <t>347.65/.68(44) ChaG c 1839 1</t>
  </si>
  <si>
    <t>Η κρίσις της ανωνύμου εταιρείας και αι νεώτεραι μεταρρυθμιστικαί τάσεις / υπό Κυριάκου Β. Σπηλιόπουλου.</t>
  </si>
  <si>
    <t>Σπηλιόπουολος, Κυριάκος Β.</t>
  </si>
  <si>
    <t>Αθήναι : [χ. ό.], 1935.</t>
  </si>
  <si>
    <t>347.725 ΣπηΚ κ 1935</t>
  </si>
  <si>
    <t>Περί πτωχεύσεως και χρεωκοπίας : κείμενον-πλήρης ελληνική και γαλλική νομολογία-σημειώσεις ερμηνευτικαί / Σ.Η. Αφουξενίδου.</t>
  </si>
  <si>
    <t>Αφουξενίδης, Σωτήριος Η.</t>
  </si>
  <si>
    <t>Θεσσαλονίκη : Μ. Τριανταφύλλου και Σιας, 1933.</t>
  </si>
  <si>
    <t>347.736(495) ΑφοΣ π 1933</t>
  </si>
  <si>
    <t>Lois de la procédure civile et commerciale / par G.-L.-J. Carré, Chauveau Adolphe.</t>
  </si>
  <si>
    <t>Carré, G. L. J. (Guillaume Louis Julien), 1777-1832.</t>
  </si>
  <si>
    <t>5e. éd. augm. d'un supplément alphabétique et analytique / par Gustave Dutruc.</t>
  </si>
  <si>
    <t>Paris : Marchal et Billard, 1880.</t>
  </si>
  <si>
    <t>347.9 CarG l 1880 10.4</t>
  </si>
  <si>
    <t>Πολιτική δικονομία : κατά τας αυθεντικάς παραδόσεις του εν τω Καποδιστριακώ Πανεπιστημίω καθηγητού Κ. Μιχαήλ Λιβαδά / Αντωνίου Γ. Μαγκάκη.</t>
  </si>
  <si>
    <t>Μαγκάκης, Αντώνιος Γ.</t>
  </si>
  <si>
    <t>2η εκδ., κατόπιν επεξεργασίας και προσθηκών.</t>
  </si>
  <si>
    <t>Εν Αθήναις : Δ. Ν. Τζάκα, Σ. Δελαγραμματικά &amp; Σια, 1926.</t>
  </si>
  <si>
    <t>347.9(405) ΜαγΑ π 1926</t>
  </si>
  <si>
    <t>Der Civilprozess : systematisch bearbeitet für die ordentlichen Gerichte des Preussischen Staates und für das Reichsgericht auf Grund der Reichsgesetzgebung und der Preussischen Landesgesetzgebung, sowie der Vorschriften der Preussischen Landesjustizverwaltung / von V. Rintelen.</t>
  </si>
  <si>
    <t>Rintelen, Viktor, 1826-1908.</t>
  </si>
  <si>
    <t>Berlin : Liebmann, 1891.</t>
  </si>
  <si>
    <t>347.9(430) RinV c 1891</t>
  </si>
  <si>
    <t>Traite theorique et pratique d'organisation judiciaire, de competence et de procedure civile / par E. Glasson, Rene Morel, Albert Tissier.</t>
  </si>
  <si>
    <t>Glasson, Ernest Desire, 1839-1907.</t>
  </si>
  <si>
    <t>3e ed., entierement refondue, completee et mise au courant de la legislation et de la jurisprudence.</t>
  </si>
  <si>
    <t>Paris : Recueil Sirey, 1925-1936.</t>
  </si>
  <si>
    <t>347.9(44) GlaE t 1929 1</t>
  </si>
  <si>
    <t>347.9(44) GlaE t 1929 3</t>
  </si>
  <si>
    <t>Formularbuch und Praxis der freiwilligen Gerichtsbarkeit / von Fritz Kersten.</t>
  </si>
  <si>
    <t>Berlin : Carl Heymanns, 1937.</t>
  </si>
  <si>
    <t>347.919.1 KerF f 1937</t>
  </si>
  <si>
    <t>Περί αποδείξεως κατά την πολιτικήν δικονομίαν / υπό Ξενοφώντος Ευθυμίου.</t>
  </si>
  <si>
    <t>Ευθυμίου, Ξενοφών.</t>
  </si>
  <si>
    <t>Εν Αθήναις : Νικόλαος Ιγγλέσης, 1889.</t>
  </si>
  <si>
    <t>347.94 ΕυθΞ π 1889</t>
  </si>
  <si>
    <t>Van Nederlands naar Europees procesrecht?! : liber amicorum Paul Meijknecht / E.H. Hondius, A.W. Jongbloed en R.Ch. Verschuur (red.).</t>
  </si>
  <si>
    <t>Deventer : Kluwer, 2000.</t>
  </si>
  <si>
    <t>34(082.2) MeiP v 2000</t>
  </si>
  <si>
    <t>Justice et droits fondamentaux : études offertes à Jacques Normand.</t>
  </si>
  <si>
    <t>Paris : Litec, c2003.</t>
  </si>
  <si>
    <t>34‪(082.2)‬ NorJ j 2003</t>
  </si>
  <si>
    <t>Intercontinental cooperation through private international law : essays in memory of Peter E. Nygh / edited by Talia Einhorn and Kurt Siehr.</t>
  </si>
  <si>
    <t>The Hague : T.M.C. Asser Press New York : Distributed by Cambridge University Press, c2004</t>
  </si>
  <si>
    <t>34(082.2) NygP i 2004</t>
  </si>
  <si>
    <t>W kierunku europeizacji prawa prywatnego : ksie̜ga pamia̜tkowa dedykowana profesorowi Jerzemu Rajskiemu / [red. Adam Brzozowski, Wojciech Kocot, Katarzyna Michałowska.</t>
  </si>
  <si>
    <t>Warszawa : C. H. Beck, 2007.</t>
  </si>
  <si>
    <t>34(082.2) RajJ k 2007</t>
  </si>
  <si>
    <t>Επιστημονική επετηρίδα της Σχολής Νομικών και Οικονομικών Επιστημών / Αριστοτέλειο Πανεπιστήμιο Θεσσαλονίκης. Σχολή Νομικών και Οικονομικών Επιστημών.</t>
  </si>
  <si>
    <t>Αριστοτέλειο Πανεπιστήμιο Θεσσαλονίκης. Σχολή των Νομικών και Οικονομικών Επιστημών.</t>
  </si>
  <si>
    <t>Θεσσαλονίκη : Αριστοτέλειο Πανεπιστήμιο, 1983.</t>
  </si>
  <si>
    <t>34(082.2) ΔαμΑ ε 1983</t>
  </si>
  <si>
    <t>Δίκαιο χωρίς σύνορα : διήμερο επιστημονικό συνέδριο προς τιμήν του ομότιμου καθηγητή Αθανασίου Καΐση με αφορμή την αφυπηρέτηση του από τη Νομική Σχολή Α.Π.Θ. με συμβολές μαθητών και ομότεχνών του / Αριστοτέλειο Πανεπιστήμιο Θεσσαλονίκης.</t>
  </si>
  <si>
    <t>Αθήνα : Σάκκουλα, 2018.</t>
  </si>
  <si>
    <t>34(082.2) ΚαΐΑ δ 2018</t>
  </si>
  <si>
    <t>De senectute e altri scritti autobiografici Ελληνικά.;"Γερνώντας : και άλλα αυτοβιογραφικά κείμενα / Νορμπέρτο Μπόμπιο επιμ. σημειώσεων και βιογραφικού Pietro Polito μετάφρ. Αθανασία Δρακοπούλου</t>
  </si>
  <si>
    <t>τα κεφάλαια Εγκώμιο του Πιεμόντε και Η τελευταία συνεδρίαση μετέφρασε η Ελεονώρα Ανδρεδάκη</t>
  </si>
  <si>
    <t>Αθήνα : Πόλις, 1998</t>
  </si>
  <si>
    <t>159.922.63 NorB d/γ 1998</t>
  </si>
  <si>
    <t>Die philosophischen Grundlagen der wissenschaftlichen Erkenntnis / von Anton Fischer.</t>
  </si>
  <si>
    <t>Fischer, Anton.</t>
  </si>
  <si>
    <t>Wien : Springer, 1947.</t>
  </si>
  <si>
    <t>165 FisA p 1947</t>
  </si>
  <si>
    <t>International status of the Ecumenical Patriarchate / by Basil S. Giannakakis.</t>
  </si>
  <si>
    <t>Giannakakis, Basil S.</t>
  </si>
  <si>
    <t>Cambridge, Mass. : [s.n.], 1959.</t>
  </si>
  <si>
    <t>271.21(560) GiaB i 1959</t>
  </si>
  <si>
    <t>Εκκλησία και δίκαιον εις την Χερσόνησον του Αίμου επί Τουρκοκρατίας / Νικόλαου Ι. Πανταζόπουλου.</t>
  </si>
  <si>
    <t>Πανταζόπουλος, Νικόλαος Ι., 1912-2001.</t>
  </si>
  <si>
    <t>Θεσσαλονίκη : [χ. ό.], 1960-1963.</t>
  </si>
  <si>
    <t>271.2-9(04) ΠανΝ ε 1960-1963</t>
  </si>
  <si>
    <t>Η Ιεραρχική οργάνωσις της εκκλησίας : κατά το περί εκκλησίας σύνταγμα της Βʹ εν Βατικανώ συνόδου / Αρχ. Παντελεήμονος Ροδόπουλου.</t>
  </si>
  <si>
    <t>Ροδόπουλος, Παντελεήμων, Αρχιμανδρίτης.</t>
  </si>
  <si>
    <t>Θεσσαλονίκη : [χ.ό.] 1969.</t>
  </si>
  <si>
    <t>272-7 ΡοδΠ ι 1969</t>
  </si>
  <si>
    <t>De jure. Γερμανικά, Λατινικά.;"Recht und Gerechtigkeit / Thomas von Aquin Kommentiert von A. F. Utz</t>
  </si>
  <si>
    <t>O.P."</t>
  </si>
  <si>
    <t>Heidelberg München : Gemeinschaftsverlag, 1953.</t>
  </si>
  <si>
    <t>27-284 ThoA d/r 1953</t>
  </si>
  <si>
    <t>Ο Ιησούς ενώπιον της ιουδαϊκής και ρωμαϊκής δικαιοσύνης / Ιωάννου Χ. Αγαπίδη.</t>
  </si>
  <si>
    <t>Θεσσαλονίκη : [χ.ό.], 1968.</t>
  </si>
  <si>
    <t>27-312.8 ΑγαΙ ι 1968</t>
  </si>
  <si>
    <t>Total justice / Lawrence M. Friedman.</t>
  </si>
  <si>
    <t>New York : Russell Sage Foundation, c1985, 1994(χαρτόδετη ανατύπωση).</t>
  </si>
  <si>
    <t>316.334.4(73) FriL t 1985</t>
  </si>
  <si>
    <t>Αίθουσα Ιστορίας, Θεωρίας και Φιλοσοφίας του Δικαίου - Χαρτόδετη ανατύπωση του 1994</t>
  </si>
  <si>
    <t>Ψηφιακή κοινωνία / Ιωάννης Σ. Κουμπούρος.</t>
  </si>
  <si>
    <t>Κουμπούρος, Ιωάννης Σ.</t>
  </si>
  <si>
    <t>1η έκδ.</t>
  </si>
  <si>
    <t>Αθήνα : Εκδόσεις Νέων Τεχνολογιών, c2020.</t>
  </si>
  <si>
    <t>316.77:004.7 ΚουΙ ψ 2020</t>
  </si>
  <si>
    <t>Λόγια της οργής και της ελπίδας : (1967-1974) / Φαίδωνος Θ. Βεγλερή.</t>
  </si>
  <si>
    <t>Βεγλερής, Φαίδων Θ.</t>
  </si>
  <si>
    <t>Αθήναι : Σάκκουλας, 1974.</t>
  </si>
  <si>
    <t>32(495) 1967/1974 ΒεγΦ λ 1974</t>
  </si>
  <si>
    <t>Η διεθνής πολιτική στον 21ο αιώνα / Χαράλαμπος Παπασωτηρίου επιμέλεια Ζωή Κοτούλα.</t>
  </si>
  <si>
    <t>Παπασωτηρίου, Χαράλαμπος.</t>
  </si>
  <si>
    <t>Αθήνα : Εκδόσεις Ποιότητα, c2008</t>
  </si>
  <si>
    <t>327 20 ΠαπΧ δ 2008</t>
  </si>
  <si>
    <t>The southern and northern dimensions of Europe : southern and northern dimensions of Europe edited by Nikos Frangakis Greek Centre of European Studies and Research (ΕΚΕΜΕ).</t>
  </si>
  <si>
    <t>Athens : Ant. N. Sakkoulas Publishers, 2001.</t>
  </si>
  <si>
    <t>327(4-672EU)(063) SND2000 2001</t>
  </si>
  <si>
    <t>Εξαγορές + συγχωνεύσεις στην Ελλάδα : οδηγοί επιχειρηματικής ανάπτυξης / επιμέλεια έκδοσης Έφη Ανδρικοπούλου ; με την ευγενική υποστήριξη της Delotte &amp; Touche.</t>
  </si>
  <si>
    <t>Αθήνα : Εκδόσεις Κέρκυρα-Economia Publishing, 2004.</t>
  </si>
  <si>
    <t>334.758(495) ΑνδΕ ε 2004</t>
  </si>
  <si>
    <t>Εισαγωγή στα παράγωγα χρηματοοικονομικά προϊόντα (financial derivatives) / Παναγιώτης Χρ. Αγγελόπουλος.</t>
  </si>
  <si>
    <t>Αγγελόπουλος, Παναγιώτης Χρ.</t>
  </si>
  <si>
    <t>Αθήνα : Unibooks, c2018.</t>
  </si>
  <si>
    <t>336.763 ΑγγΠ ε 2018</t>
  </si>
  <si>
    <t>Η ΕΟΚ και αι μεσογειακαί χώραι / Θεόδωρου Αιμ. Χριστοδουλίδη.</t>
  </si>
  <si>
    <t>Αθήναι : [χ.ό.], 1973.</t>
  </si>
  <si>
    <t>339.9(4-672EC) ΧριΘ ε 1973</t>
  </si>
  <si>
    <t>Η αναπτυξιακή πολιτική μέσα στην ΟΝΕ / Ίδρυμα Οικονομικών και Βιομηχανικών Ερευνών.</t>
  </si>
  <si>
    <t>Ίδρυμα Οικονομικών και Βιομηχανικών Ερευνών.</t>
  </si>
  <si>
    <t>Αθήνα : Ίδρυμα Οικονομικών και Βιομηχανικών Ερευνών, 2000.</t>
  </si>
  <si>
    <t>339.97(4-672EU) IOBE α 2000</t>
  </si>
  <si>
    <t>Ελευθερία και γλώσσα : απόπειρες νομικού προβληματισμού / Γιώργος Ρήγος.</t>
  </si>
  <si>
    <t>Ρήγος, Γιώργος</t>
  </si>
  <si>
    <t>Αθήνα : Γκοβόστης, [προλ. 1994]-2004.</t>
  </si>
  <si>
    <t>34(081) ΡηγΓ ε 2004 2</t>
  </si>
  <si>
    <t>Διαλέξεις περιόδου 1961-1962 : σειρά πρώτη / Δικηγορικός Συλλογος Αθηνών.</t>
  </si>
  <si>
    <t>Δικηγορικός Σύλλογος Αθηνών.</t>
  </si>
  <si>
    <t>Αθήνα : Δικηγορικός Σύλλογος, 1963.</t>
  </si>
  <si>
    <t>34(082.1) ΔΣΑ δ 1963</t>
  </si>
  <si>
    <t>Διαλέξεις περιόδου 1962-1963 : σειρά δευτέρα / Δικηγορικός Συλλογος Αθηνών.</t>
  </si>
  <si>
    <t>Αθήνα : Δικηγορικός Σύλλογος, 1964.</t>
  </si>
  <si>
    <t>34(082.1) ΔΣΑ δ 1964</t>
  </si>
  <si>
    <t>Νομικά Ανάλεκτα / Δικηγορικός Σύλλογος Πατρών.</t>
  </si>
  <si>
    <t>Δικηγορικός Σύλλογος Πατρών.</t>
  </si>
  <si>
    <t>Πάτρα : Δικηγορικός Σύλλογος, 1989.</t>
  </si>
  <si>
    <t>34(082.1) ΔΣΠ ν 1989 1</t>
  </si>
  <si>
    <t>Festschrift fur Gottfried Baumgartel zum 70. Geburtstag / herausgegeben von Hanns Prütting.</t>
  </si>
  <si>
    <t>Koln : Carl Heymanns, 1990.</t>
  </si>
  <si>
    <t>34(082.2) BauG f 1990</t>
  </si>
  <si>
    <t>Helvetisches Zivilprozessrecht : Symposium zum 75. Geburtstag von Walther J. Habscheid / (Hrsg.) Stephen V. Berti.</t>
  </si>
  <si>
    <t>Basel : Helbing &amp; Lichtenhahn, 1999.</t>
  </si>
  <si>
    <t>34‪(082.2)‬ HabW h 1999</t>
  </si>
  <si>
    <t>Evidentiary value : philosophical, judicial, and psychological aspects of a theory : essays dedicated to Sören Halldén on his sixtieth birthday / edited by Peter Gärdenfors, Bengt Hansson, and Nils-Eric Sahlin.</t>
  </si>
  <si>
    <t>Lund : C.W.K. Gleerups, 1983.</t>
  </si>
  <si>
    <t>34‪(082.2)‬ HalS e 1983</t>
  </si>
  <si>
    <t>Zum 100. Geburtstag von Professor Dr. Dres. h.c. Ludwig Raiser : (27.10.1904 - 13.06.1980) Symposion der Tübinger Juristischen Fakultät am 3. Dezember 2004 / mit Beitr. von Martin Nettesheim ... [et al]</t>
  </si>
  <si>
    <t>Tübingen : Eberhard-Karls-Univ., c2005.</t>
  </si>
  <si>
    <t>34(082.2) RaiL z 2005</t>
  </si>
  <si>
    <t>Μνημόσυνον Βασιλείου Μ. Καρατζά : διαλέξεις, μαθήματα προς τους επιμελητάς ανηλίκων.</t>
  </si>
  <si>
    <t>Θεσσαλονίκη : Εταιρεία Προστασίας Αποφυλακιζομένων Θεσσαλονίκης, 1959.</t>
  </si>
  <si>
    <t>34(082.2) ΚαρΒ μ 1959</t>
  </si>
  <si>
    <t>Η γη και το σύμπαν : τιμητικός τόμος αφιερωμένος στον καθηγητή Λυσίμαχο Μαυρίδη με την ευκαιρία της συμπλήρωσεως 45 ετών ακαδημαϊκήςσταδιοδρομίας / επιμέλεια εκδόσεως Αστεριάδης Γ. ... [κ.ά.] = The Earth and the universe : volume dedicated to Professor Lyssimachos Mavridis on the occasion of his completing forty-five years of academic activities</t>
  </si>
  <si>
    <t>Θεσσαλονίκη : Αριστοτέλειο Πανεπιστήμιο Θεσσαλονίκης, 1997.</t>
  </si>
  <si>
    <t>34(082.2) ΜαυΛ γ 1997</t>
  </si>
  <si>
    <t>Το Συμβούλιο της Επικρατείας στην Ελλάδα : ιστορικά κείμενα : τιμητικός τόμος για τα πενήντα χρόνια της λειτουργίας του / Δικηγορικός Σύλλογος Θεσσαλονίκης.</t>
  </si>
  <si>
    <t>Δικηγορικός Σύλλογος Θεσσαλονίκης.</t>
  </si>
  <si>
    <t>Θεσσαλονίκη : Δικηγορικός Σύλλογος, 1979.</t>
  </si>
  <si>
    <t>34(082.2) ΣΤΕ σ 1979</t>
  </si>
  <si>
    <t>Ιστορία του ρωμαϊκού δικαίου / Βερνάρδος Kuebler.</t>
  </si>
  <si>
    <t>Kubler, Bernhard Gustav Adolf, 1859-1940.</t>
  </si>
  <si>
    <t>Εν Θεσσαλονίκη : Μιχαήλ Τριανταφύλλου, 1939.</t>
  </si>
  <si>
    <t>34‪(37)‬‪(091)‬ KubB ι 1939</t>
  </si>
  <si>
    <t>Towards a European ius commune in legal education and research : proceedings of the conference held at the occasion of the 20th anniversary of the Maastricht Faculty of Law / editors, Michael Faure, Jan Smits &amp; Hildegard Schneider.</t>
  </si>
  <si>
    <t>Antwerpen : Intersentia, c2002.</t>
  </si>
  <si>
    <t>34(4)(063) TEI2001 2002</t>
  </si>
  <si>
    <t>Ο Ιωσήφ Kohler ως νομικός και φιλόσοφος / υπό Περ. Κ. Βιζουκίδου.</t>
  </si>
  <si>
    <t>Βιζουκίδης, Περικλής Κ., 1880-1956.</t>
  </si>
  <si>
    <t>Εν Λιψία : Τύποις Δρουγουλίνου, 1923.</t>
  </si>
  <si>
    <t>34(430)(092) ΒιζΠ ι 1923</t>
  </si>
  <si>
    <t>Zur Erneuerung der Struktur der Rechtsordnung : Gespräch über Wege zur Vermeidung d. Zersplitterung des Privatsrechts u. zur Überwindung des Dualismus von öffentl. Recht u. Privatrecht ... in Strobl am Wolfgangsee, am 6. und 7. Juni 1969 / Veröff. vom Bundesmin. f. Justiz.</t>
  </si>
  <si>
    <t>Wein : Manz in Komm, [1970]</t>
  </si>
  <si>
    <t>34‪(436)‬‪(063)‬ ESR1969 1970</t>
  </si>
  <si>
    <t>The ABC of community law / by Klaus-Dieter Borchard European Commission. Directorate-General for Education and Culture.</t>
  </si>
  <si>
    <t>European Commission. Directorate-General for Education and Culture.</t>
  </si>
  <si>
    <t>5th ed.</t>
  </si>
  <si>
    <t>Luxembourg : Office for Official Publications of the European Communities, 2000.</t>
  </si>
  <si>
    <t>34(4-672EU) EC.DGEC a 2000</t>
  </si>
  <si>
    <t>Justice without law? / Jerold S. Auerbach.</t>
  </si>
  <si>
    <t>Auerbach, Jerold S.</t>
  </si>
  <si>
    <t>Oxford : Oxford University Press, 1983.</t>
  </si>
  <si>
    <t>34.03(73)(091) AueJ j 1983</t>
  </si>
  <si>
    <t>Die elektronische Signatur im deutschen und griechischen Recht / Komninos Komnios.</t>
  </si>
  <si>
    <t>Κόμνιος, Κομνηνός Γ., 1976-</t>
  </si>
  <si>
    <t>Frankfurt am Main New York : P. Lang, 2007.</t>
  </si>
  <si>
    <t>34:004.738.5 ΚομΚ e 2007</t>
  </si>
  <si>
    <t>Η ξενοδοχειακή σύμβαση / Άρτεμις Διβριώτη πρόλογος Δήμητρα Παπαδοπούλου-Κλαμαρή.</t>
  </si>
  <si>
    <t>Διβριώτη, Άρτεμις.</t>
  </si>
  <si>
    <t>34:338.48 ΔιβΑ ξ 2023</t>
  </si>
  <si>
    <t>Δίκαιο της παιδείας / Βασιλείου Σκουρή, Αναστασίου Τάχου.</t>
  </si>
  <si>
    <t>Σκουρής, Βασίλειος.</t>
  </si>
  <si>
    <t>34:37 ΣκοΒ δ 1988</t>
  </si>
  <si>
    <t>Le français langue du droit : colloque international / sous la direction de Isabelle de Lamberterie, Dominique Breillat.</t>
  </si>
  <si>
    <t>Paris : Presses universitaires de France, 2000.</t>
  </si>
  <si>
    <t>340.113‪(44)‬‪(063)‬ FLD1997 2000</t>
  </si>
  <si>
    <t>Ο αγών δια το δίκαιον / Ρ. Γέριγκ εκ του γερμανικού υπό Δ. Γιαννόπουλου και Γ. Παπαϊωάννου.</t>
  </si>
  <si>
    <t>Jhering, Rudolf von, 1818-1892.</t>
  </si>
  <si>
    <t>Εν Αθήναις : Φιλολογική Κυψέλη, 1919.</t>
  </si>
  <si>
    <t>340.12 JheR k/α 1919</t>
  </si>
  <si>
    <t>Κριτική της καθαρής θεωρίας του δικαίου : στο παράδειγμα του θεμελιώδους κανόνα / Κώστας Μ. Σταμάτης.</t>
  </si>
  <si>
    <t>Σταμάτης, Κώστας Μ., 1955-</t>
  </si>
  <si>
    <t>Θεσσαλονίκη : Εκδοτικός οίκος Σάκκουλα, 1986.</t>
  </si>
  <si>
    <t>340.12 ΣταΚ κ 1986</t>
  </si>
  <si>
    <t>Im Begriffshimmel - Ein Fantasiebild Ελληνικά.;"Εις τον παράδεισον των νομικών εννοιών : μία φανταστική εικών / Ροδόλφου Φον Γέριγκ μετάφρασις μετά προλόγου Χρ. Πράτσικα."</t>
  </si>
  <si>
    <t>Αθήναι : Γεώργιου Ι. Βασιλείου , 1925.</t>
  </si>
  <si>
    <t>340.12(04) JheR i/ε 1925</t>
  </si>
  <si>
    <t>Η εμφάνιση της σχολής του φυσικού δικαίου στην τουρκοκρατούμενη ελληνική κοινωνία : η πρώτη μετακένωση / Δημήτρης Γ. Αποστολόπουλος.</t>
  </si>
  <si>
    <t>Αποστολόπουλος, Δημήτρης Γ., 1941-</t>
  </si>
  <si>
    <t>Αθήνα : [χ.ό.], 1983.</t>
  </si>
  <si>
    <t>340.122 ΑποΔ ε 1983</t>
  </si>
  <si>
    <t>Der rechtsfreie Raum : zur Frage der normativen Grenzen des Rechts / von Heinrich Comes.</t>
  </si>
  <si>
    <t>Comes, Heinrich.</t>
  </si>
  <si>
    <t>Berlin : Duncker und Humblot, 1976.</t>
  </si>
  <si>
    <t>340.13 ComH r 1976</t>
  </si>
  <si>
    <t>Making European law : essays on the common core project / Mauro Bussani, Ugo Mattei [editors].</t>
  </si>
  <si>
    <t>Bussani, Mauro.</t>
  </si>
  <si>
    <t>Trento : Università degli studi di Trento, 2000.</t>
  </si>
  <si>
    <t>340.137‪(4)‬ BusM m 2000</t>
  </si>
  <si>
    <t>Een inleiding tot het rechtsvergelijkende onderzoek / D. Kokkini-Iatridou.</t>
  </si>
  <si>
    <t>Deventer : Kluwer, 1988.</t>
  </si>
  <si>
    <t>340.5 ΚοκΔ i 1988</t>
  </si>
  <si>
    <t>Legal problems of transition in Hungary : hungarian national reports submitted to the fifteenth International Congress of Comparative Law (Bristol, July 26 - August 1, 1998) / edited by Zoltán Péteri.</t>
  </si>
  <si>
    <t>International Congress on Comparative Law (15 : 1998: Bristol)</t>
  </si>
  <si>
    <t>Budapest : MTA Jogtudományi Intézetének Kiadványa, 1998.</t>
  </si>
  <si>
    <t>340.5(063) ICCL1998 l 1998</t>
  </si>
  <si>
    <t>Ευρωπαϊκή ολοκλήρωση = European intergration / Κωνσταντίνος Α. Στεφάνου.</t>
  </si>
  <si>
    <t>Στεφάνου, Κωνσταντίνος Α.</t>
  </si>
  <si>
    <t>Αθήνα : Εκδόσεις Αντ. Ν. Σάκκουλα, 1984.</t>
  </si>
  <si>
    <t>341.174(4-672EC) ΣτεΚ ε 1984</t>
  </si>
  <si>
    <t>Griechenland vor dem Beitritt in die Europäische Gemeinschaft [Printed text] : Beitr. d. Symposions d. Univ. Tübingen in Verbindung mit d. Europa-Zentrum Tübingen vom 9.-11. Mai 1979 / Alfred E. Ott, Nikolaus Wenturis (Hrsg.).</t>
  </si>
  <si>
    <t>Frankfurt a.M. Bern Cirencester/U.K. : Lang, 1980.</t>
  </si>
  <si>
    <t>341.174(4-672EC)(063) GBE1979 1980</t>
  </si>
  <si>
    <t>Cultural diversity and european integration in conflict and in harmony / Irini Katsirea.</t>
  </si>
  <si>
    <t>Κατσιρέα, Ειρήνη</t>
  </si>
  <si>
    <t>Athens : Ant. N. Sakkoulas, 2001.</t>
  </si>
  <si>
    <t>341.174(4-672EU) ΚατΕ c 2001</t>
  </si>
  <si>
    <t>Selected documents relating to human rights : 1st Annual Human Rights Education Programme for Southeastern Europe / Human Rights Defence Centre (Greece).</t>
  </si>
  <si>
    <t>Κέντρο Προάσπισης Ανθρωπίνων Δικαιωμάτων.</t>
  </si>
  <si>
    <t>Athens Komotini : Ant. N. Sakkoulas Publishers, 2000.</t>
  </si>
  <si>
    <t>341.231.14(094.2) ΚΠΑΔ s 2000</t>
  </si>
  <si>
    <t>Ευρωπαϊκός Κοινωνικός Χάρτης και Χάρτης Θεμελιωδών Δικαιωμάτων της Ένωσης : θεσμικά ζητήματα και βασικά εργασιακά δικαιώμάτα / Κέντρο Διεθνούς και Ευρωπαϊκού Οικονομικού Δικαίου επιμέλεια: Χριστίνα Δεληγιάννη-Δημητράκου, Γιώργος Ν. Θεοδόσης.</t>
  </si>
  <si>
    <t>341.231.14(4) ΚΔΕΟΔ ε 2023</t>
  </si>
  <si>
    <t>Επιλεγμένη νομολογία του Ευρωπαϊκού Δικαστηρίου των Δικαιωμάτων του Ανθρώπου σε θέματα αστικού δικονομικού δικαίου / Αθανάσιος Π. Πανταζόπουλος.</t>
  </si>
  <si>
    <t>Πανταζόπουλος, Αθανάσιος Π.</t>
  </si>
  <si>
    <t>Αθήνα ; Κομοτηνή : Αντ. Ν. Σάκκουλα, 2004.</t>
  </si>
  <si>
    <t>341.231.14(4)(094.9) ΠανΑ ε 2004</t>
  </si>
  <si>
    <t>International relations : the path not taken : using international law to promote world peace and security / Thomas J. Schoenbaum.</t>
  </si>
  <si>
    <t>Schoenbaum, Thomas J.</t>
  </si>
  <si>
    <t>Cambridge : Cambridge University Press, 2006.</t>
  </si>
  <si>
    <t>341.238 SchT i 2006</t>
  </si>
  <si>
    <t>Basic documents supplement to international law : cases and materials / Lori Fisler Damrosch ... [et al.].</t>
  </si>
  <si>
    <t>Damrosch, Lori Fisler.</t>
  </si>
  <si>
    <t>St. Paul, Minn : West Group, 2001.</t>
  </si>
  <si>
    <t>341.29 DamL b 2001</t>
  </si>
  <si>
    <t>Das UNCITRAL-Modellgesetz uber die internationale Handelsschiedsgerichtsbarkeit / von Constantin Calavros.</t>
  </si>
  <si>
    <t>Bielefeld : E. und W. Gieseking, 1988.</t>
  </si>
  <si>
    <t>341.63:347.7 ΚαλΚ u 1988</t>
  </si>
  <si>
    <t>Ausgewählte Probleme des deutschen und internationalen Schiedsverfahrensrechts / Rolf A. Schütze.</t>
  </si>
  <si>
    <t>Schütze, Rolf A.</t>
  </si>
  <si>
    <t>Köln : Heymanns, c2006.</t>
  </si>
  <si>
    <t>341.63:347.7‪(430)‬ SchR a 2006</t>
  </si>
  <si>
    <t>Forty years on : the evolution of postwar private international law in Europe : symposium in celebration of the 40th anniversary of the Centre of Foreign Law and Private International Law, University of Amsterdam, on 27 October 1989 / [Th. M. de Boer ... et al.].</t>
  </si>
  <si>
    <t>Deventer : Kluwer, 1990.</t>
  </si>
  <si>
    <t>341.9(4)(063) FYE1989 1990</t>
  </si>
  <si>
    <t>Legge di riforma del diritto internazionale privato e testi collegati / R. Clerici, F. Mosconi, F. Pocar.</t>
  </si>
  <si>
    <t>Milano : Giuffrè, 1995.</t>
  </si>
  <si>
    <t>341.9‪(450)‬‪(094.5)‬ CleR r 1995</t>
  </si>
  <si>
    <t>Introduction to conflict of laws / J.-G. Castel.</t>
  </si>
  <si>
    <t>Castel, Jean Gabriel.</t>
  </si>
  <si>
    <t>Toronto Vancouver : Butterworths, 1998.</t>
  </si>
  <si>
    <t>341.9(71) CasJ i 1998</t>
  </si>
  <si>
    <t>Choice of law and multistate justice / Friedrich K. Juenger.</t>
  </si>
  <si>
    <t>Juenger, Friedrich K.</t>
  </si>
  <si>
    <t>Dordrecht Boston : M. Nijhoff Norwell, MA : Sold and distributed in the U.S.A. and Canada by Kluwer Academic Publishers, c1993.</t>
  </si>
  <si>
    <t>341.9(73) JeuF c 1993</t>
  </si>
  <si>
    <t>Ιδρυση και λειτουργία σωματείων αποτελούμενων αποκλειστικά από αλλοδαπούς / Βασ. Θ. Κωστόπουλου.</t>
  </si>
  <si>
    <t>Κωστόπουλος, Βασίλειος Θ.</t>
  </si>
  <si>
    <t>Αθήνα : [χ. ό.], 1975.</t>
  </si>
  <si>
    <t>341.95(495) ΚωσΒ ι 1975</t>
  </si>
  <si>
    <t>Der Eigentumsvorbehalt in Österreich u. Italien unter Berücksichtigung anderer europäischer Rechtssysteme : e. rechtsverleichende &amp; kollisionsrechtl. Untersuchung / Andrea Bonomi.</t>
  </si>
  <si>
    <t>Berlin : Duncker &amp; Humblot, 1993.</t>
  </si>
  <si>
    <t>341.96:347.23 BonA e 1993</t>
  </si>
  <si>
    <t>Les Principes d'UNIDROIT et le code civil du Québec : valeurs partagées? = The UNIDROIT principles and the Civil Code of Quebec : shared values? / Paul-A. Crépeau avec la collaboration de Elise M. Charpentier.</t>
  </si>
  <si>
    <t>Crépeau, Paul-André.</t>
  </si>
  <si>
    <t>[Scarborough (Ontario)] : Carswell, c1998.</t>
  </si>
  <si>
    <t>341.96:347.44(71) CreP p 1998</t>
  </si>
  <si>
    <t>Uniform Rules for Demand Guarantees (URDG-758) ελληνικά.;"Ομοιόμορφοι κανόνες του ΔΕΕ για τις εγγυητικές επιστολές σε πρώτη ζήτηση (ΟΚΕΕΠΖ-758) : αναθεώρηση 2010 / [Διεθνές Εμπορικό Επιμελητήριο]"</t>
  </si>
  <si>
    <t>Διεθνές Εμπορικό Επιμελητήριο.</t>
  </si>
  <si>
    <t>Αθήνα : Ελληνική Ένωση Τραπεζών Διεθνές Εμπορικό Επιμελητήριο, 2010.</t>
  </si>
  <si>
    <t>341.96:347.734 ΔΕΕ u/ο 2010</t>
  </si>
  <si>
    <t>Διεθνής δικαιοδοσία σε υποθέσεις γονικής μέριμνας : κατά τον κανονισμό (ΕΚ) 2201/2003 / Αναστάσιος Ταμαμίδης.</t>
  </si>
  <si>
    <t>Ταμαμίδης, Αναστάσιος Ε.</t>
  </si>
  <si>
    <t>Αθήνα ; Κομοτηνή : Αντ. Ν. Σάκκουλας, 2004.</t>
  </si>
  <si>
    <t>341.98 ΤαμΑ δ 2004</t>
  </si>
  <si>
    <t>Revision des EUGVÜ : Neues Schiedsverfahrensrecht / Ein Forschungsbericht mit Arbeiten von Christian Kohler ... [et al.] herausgegeben von Peter Gottwald.</t>
  </si>
  <si>
    <t>Bielefeld : Verlag Ernst und Werner Gieseking GmbH, 2000.</t>
  </si>
  <si>
    <t>341.98(4-672EU) GotP r 2000</t>
  </si>
  <si>
    <t>The Brussels convention on jurisdiction and the enforcement of foreign judgements : papers and precedents from the joint conference with the Union des avocats européens held in Cork, September 1989 / edited by Gerald Moloney and Nicholas K. Robinson.</t>
  </si>
  <si>
    <t>Dublin : Irish Centre for European Law, c1989.</t>
  </si>
  <si>
    <t>341.98‪(4-672EU)(063) BCJ1989 1989</t>
  </si>
  <si>
    <t>Le principe général de la protection juridictionnelle efficace en droit communautaire / Asteris Pliakos.</t>
  </si>
  <si>
    <t>Πλιάκος, Αστέρης.</t>
  </si>
  <si>
    <t>Athens : Sakkoulas ; Bruxelles : Bruylant, 1997.</t>
  </si>
  <si>
    <t>341.981(4-672EU) ΠλιΑ p 1997</t>
  </si>
  <si>
    <t>Νομικά σχεδιάσματα / Γεωργίου Χρ. Αγγελίδη.</t>
  </si>
  <si>
    <t>Αγγελίδης, Γεώργιος Χ.</t>
  </si>
  <si>
    <t>Αθήναι : [χ. ό.], 1976-1979.</t>
  </si>
  <si>
    <t>342(081) ΑγγΓ ν 1976 1</t>
  </si>
  <si>
    <t>342(081) ΑγγΓ ν 1979 2</t>
  </si>
  <si>
    <t>Ελληνικόν συνταγματικόν δίκαιον : ερμηνεία του αναθεωρηθέντος ελληνικού συντάγματος εν συγκρίσει προς τα των ξένων κρατών / υπό Νικολάου Ν. Σαρίπολου.</t>
  </si>
  <si>
    <t>3η έκδ. επηυξ.</t>
  </si>
  <si>
    <t>Εν Αθήναις : Τυπογραφείον της Β. Αυλής Α. Ραφτάνη, 1915</t>
  </si>
  <si>
    <t>342(495) ΣαρΝ ε 1915 1</t>
  </si>
  <si>
    <t>Η συνταγματική κατοχύρωσις της τοπικής αυτοδιοικήσεως εις τα σύγχρονα κράτη / Αθανασίου Γ. Ράικου.</t>
  </si>
  <si>
    <t>Θεσσαλονίκη : [χ.ό], 1969.</t>
  </si>
  <si>
    <t>342.25 ΡαιΑ σ 1969</t>
  </si>
  <si>
    <t>Δικαιοσύνη ώρα μηδέν / Ευσταθίου Κ. Μπλέτσα.</t>
  </si>
  <si>
    <t>Μπλέτσας, Ευστάθιος Κ.</t>
  </si>
  <si>
    <t>Αθήναι : [χ. ό.], 1988.</t>
  </si>
  <si>
    <t>342.56 ΜπλΕ δ 1988</t>
  </si>
  <si>
    <t>Αναφορές στη δυναμική του συντάγματος / Βάσσου Μ. Ρώτη.</t>
  </si>
  <si>
    <t>Ρώτης, Βάσος Μ., 1922-</t>
  </si>
  <si>
    <t>342.56 ΡωτΒ α 1998</t>
  </si>
  <si>
    <t>Η συγκατάθεση στην επεξεργασία προσωπικών δεδομένων : γενικός κανονισμός 679/2016 - Ν 4624/2019, Ν3471/2006 για τα δημόσια ηλεκτρονικά δίκτυα / Ελισάβετ Α. Πούλου.</t>
  </si>
  <si>
    <t>Πούλου, Ελισάβετ Α.</t>
  </si>
  <si>
    <t>342.721 ΠουΕ σ 2023</t>
  </si>
  <si>
    <t>Procès équitable et enchevêtrement des espaces normatifs : travaux de l'atelier de droit international de l'UMR de droit comparé de Paris / sous la direction de Hélène Ruiz Fabri edite par l'UMR de droit comparé de Paris, Université de Paris I CNRS UMR 8103.</t>
  </si>
  <si>
    <t>Paris : Société de législation comparée, 2003.</t>
  </si>
  <si>
    <t>342.722 FabH p 2003</t>
  </si>
  <si>
    <t>Der Schutz des Eigentums / Ulrich Scheuner, Emil Küng.</t>
  </si>
  <si>
    <t>Scheuner, Ulrich, 1903-1981.</t>
  </si>
  <si>
    <t>Hannover : Hahn, 1966.</t>
  </si>
  <si>
    <t>342.739 SchU s 1966</t>
  </si>
  <si>
    <t>Concerning dissent and civil disobedience / by Abe Fortas.</t>
  </si>
  <si>
    <t>Fortas, Abe, 1910-1982.</t>
  </si>
  <si>
    <t>New York : Signet books, 1968.</t>
  </si>
  <si>
    <t>342.766 ForA c 1968</t>
  </si>
  <si>
    <t>Ζητήματα από τη νομολογία για τις πρόσφατες νομαρχιακές εκλογές / Δ. Κατσούλης, Ν. Π. Σοϊλεντάκης, Γ. Α. Τασόπουλος ; πρόλογος Γιώργου Παπαδημητρίου.</t>
  </si>
  <si>
    <t>Κατσούλης, Δημήτρης, 1925-</t>
  </si>
  <si>
    <t>342.8:353(094.9) ΚατΔ ζ 1997</t>
  </si>
  <si>
    <t>Η δημοτική στη νομική επιστήμη : δύο πρωτοποριακές μελέτες / του Βάσου Βλαβιανού.</t>
  </si>
  <si>
    <t>Βλαβιανός, Βάσος.</t>
  </si>
  <si>
    <t>Αθήνα : Εταιρεία Σπουδών Νεοελληνικού Πολιτισμού και Γενικής Παιδείας, [197?]</t>
  </si>
  <si>
    <t>343(081) ΒλαΒ δ [197?]</t>
  </si>
  <si>
    <t>Code pénitentiaire hellénique : texte et commentaire / Théodore Papatheodorou.</t>
  </si>
  <si>
    <t>La Rochelle : Etre &amp; Connaitre, [1997].</t>
  </si>
  <si>
    <t>343(495) ΠαπΘ c 1997</t>
  </si>
  <si>
    <t>Καθήκον μαρτυρίας και επαγγελματικό απόρρητο στην ποινική δίκη / Άγγελος Ι. Κωνσταντινίδης.</t>
  </si>
  <si>
    <t>Αθήνα : Ερευνητικό Ινστιτούτο Δικονομικών Μελετών : Α. Ν. Σάκκουλας, 1987-1991.</t>
  </si>
  <si>
    <t>343.143 ΚωνΑ κ 1991 2</t>
  </si>
  <si>
    <t>Η αναίρεση στην ποινική δικονομία / Δημήτρη Μαλακάση.</t>
  </si>
  <si>
    <t>Μαλακάσης, Δημήτριος.</t>
  </si>
  <si>
    <t>Αθήνα : [χ. ό.], 2002.</t>
  </si>
  <si>
    <t>343.155 ΜαλΔ α 2002</t>
  </si>
  <si>
    <t>Η απλή συνέργεια κατά τον ποινικό κώδικα / Ανέστη Π. Χαριτάντη.</t>
  </si>
  <si>
    <t>Χαριτάντης, Ανέστης Π.</t>
  </si>
  <si>
    <t>Θεσσαλονική : Σάκκουλας, 1978.</t>
  </si>
  <si>
    <t>343.237 ΧαρΑ α 1978</t>
  </si>
  <si>
    <t>Η έννοια του φορολογικού αδικήματος / υπό Χρυσάνθης Π. Εμπορίδου.</t>
  </si>
  <si>
    <t>Εμπορίδου, Χρυσάνθη Π.</t>
  </si>
  <si>
    <t>Θεσσαλονίκη, 1963.</t>
  </si>
  <si>
    <t>343.359.2 ΕμπΧ ε 1963</t>
  </si>
  <si>
    <t>Discours, rapports et travaux inédits sur le Code civil / par Jean-Etienne-Marie Portalis publiés par M. le vicomte Frédéric Portalis.</t>
  </si>
  <si>
    <t>Portalis, Jean-Étienne-Marie, 1746-1807.</t>
  </si>
  <si>
    <t>Caen : Université, 1992.</t>
  </si>
  <si>
    <t>347(44) PorJ d 1992</t>
  </si>
  <si>
    <t>De redelijkheid en billijkheid in het Europese privaatrecht : Proefschriftb / Martjin Willem Hesselink.</t>
  </si>
  <si>
    <t>[Kluwer] : [Deventer], 1999.</t>
  </si>
  <si>
    <t>347.129 HesM r 1999</t>
  </si>
  <si>
    <t>Η εσφαλμένη της δηλώσεως διαβίβασις : συμβολή εις την ερμηνείαν του άρθρου 146 του αστικού κώδικος / Γεώργιου Μεν. Βαλάσση.</t>
  </si>
  <si>
    <t>Βαλάσσης, Γεώργιος Μεν.</t>
  </si>
  <si>
    <t>Θεσσαλονίκη : [χ. ό.], 1961.</t>
  </si>
  <si>
    <t>347.132.6 ΒαλΓ ε 1961</t>
  </si>
  <si>
    <t>How to change your name and the law of names / by Lawrence G. Greene.</t>
  </si>
  <si>
    <t>Greene, Lawrence Gerard.</t>
  </si>
  <si>
    <t>New York : Oceana Publications, [1954]</t>
  </si>
  <si>
    <t>347.189 GreL h 1954</t>
  </si>
  <si>
    <t>Reform des Schadenersatzrechts / von Martin Schmidt - Kessel herausgegeben von Rudolf Reischauer, Karl Spielbüchler, Rudolf Welser.</t>
  </si>
  <si>
    <t>Wien : Manzsche, 2006-2008.</t>
  </si>
  <si>
    <t>347.426 RS 2006 1</t>
  </si>
  <si>
    <t>347.426 RS 2006 2</t>
  </si>
  <si>
    <t>347.426 RS 2008 3</t>
  </si>
  <si>
    <t>Die sog. Relativität des Schuldverhältnisses : wie relativ ist eigentlich das Band zwischen Gläubiger und Schuldner? / von Horst-Eberhard Henke.</t>
  </si>
  <si>
    <t>Henke, Horst-Eberhard.</t>
  </si>
  <si>
    <t>Berlin : Duncker &amp; Humblot, 1989.</t>
  </si>
  <si>
    <t>347.44 HenH s 1989</t>
  </si>
  <si>
    <t>The principles of European contract law / prepared by the Commission on European Contract Law, chairman, Ole Lando ; edited by Ole Lando and Hugh Beale.</t>
  </si>
  <si>
    <t>Dordrecht : M. Nijhoff, 1995-</t>
  </si>
  <si>
    <t>347.44 LanO p 1995 1</t>
  </si>
  <si>
    <t>Il problema del patto commissorio : studio di diritto comparato / Mauro Bussani.</t>
  </si>
  <si>
    <t>Torino : G. Giappichelli, 2000.</t>
  </si>
  <si>
    <t>347.466 BusM p 2000</t>
  </si>
  <si>
    <t>La responsabilité civile dans la fonction de peine privé / Suzanne Carval préface de Geneviève Viney.</t>
  </si>
  <si>
    <t>Carval, Suzanne.</t>
  </si>
  <si>
    <t>Paris : Librairie Générale de Droit et de Jurisprudence, 1995.</t>
  </si>
  <si>
    <t>347.51 CarS r 1995</t>
  </si>
  <si>
    <t>Punitive damages : common law and civil law perspectives / [edited by] Helmut Koziol, Vanessa Wilcox.</t>
  </si>
  <si>
    <t>New York : Springer, c2009.</t>
  </si>
  <si>
    <t>347.513 KozH p 2009</t>
  </si>
  <si>
    <t>Punitive damages: how juries decide / Cass R. Sunstein ... [et al.] with an introduction by George L. Priest</t>
  </si>
  <si>
    <t>Chicago : The University of Chicago Press, 2002.</t>
  </si>
  <si>
    <t>347.513 SunC p 2002</t>
  </si>
  <si>
    <t>Germany / by Dieter Schwab, Peter Gottwald and Eva Nourney.</t>
  </si>
  <si>
    <t>Schwab, Dieter.</t>
  </si>
  <si>
    <t>The Netherlands : Kluwer Law International, 2006.</t>
  </si>
  <si>
    <t>347.6(430) SchD g 2006</t>
  </si>
  <si>
    <t>Un nouveau patrimoine, de meilleures garanties : de la propriété foncière au patrimoine financier / XXIIe Congrès national des huissiers de justice, Versailles, 15 et 16 juin 1995 rapporteur général, Dominique Hector.</t>
  </si>
  <si>
    <t>Congrès National des Huissiers de Justice (22 : 1995 : Versailles)</t>
  </si>
  <si>
    <t>Paris : Éd. juridiques et techniques, 1995</t>
  </si>
  <si>
    <t>347.65/.68(063) CNHJ1995 u 1995</t>
  </si>
  <si>
    <t>Legal aspects of doing business in Greece : policies and laws / by George Papaconstantine.</t>
  </si>
  <si>
    <t>Παπακωνσταντίνου, Γεώργιος Α.</t>
  </si>
  <si>
    <t>Thessaloniki : Omega, D. Kyriakides, 1973.</t>
  </si>
  <si>
    <t>347.7(495) ΠαπΓ l 1973</t>
  </si>
  <si>
    <t>Traité des sociétés commerciales : comprenant un commentaire sur la faillite et la liquidation judiciaire des sociétés / par F. Arthuys.</t>
  </si>
  <si>
    <t>Arthuys, François, 1841-</t>
  </si>
  <si>
    <t>Paris : Sirey, 1916-</t>
  </si>
  <si>
    <t>347.72(44) ArtF t 1916 1</t>
  </si>
  <si>
    <t>Die Rechtsstellung der Arbeitnehmer in der Kommanditgesellschaft auf Aktien nach dem Mitbestimmungsgesetz / Panagiota Zacharopoulou.</t>
  </si>
  <si>
    <t>Ζαχαροπούλου, Παναγιώτα, 1970-</t>
  </si>
  <si>
    <t>[Münster] : [s.n.], 1997.</t>
  </si>
  <si>
    <t>347.724(430) ΖαχΠ r 1997</t>
  </si>
  <si>
    <t>La liberazione del debitore (discharge) nel diritto fallimentare statunitense / Angelo Castagnola.</t>
  </si>
  <si>
    <t>Castagnola, Angelo.</t>
  </si>
  <si>
    <t>Milano : A.Giuffre, 1993.</t>
  </si>
  <si>
    <t>347.736(73) CasA l 1993</t>
  </si>
  <si>
    <t>La détermination du prix dans les contrats : étude de droit comparé / sous la direction de Denis Tallon [B. Bablet ... et al.].</t>
  </si>
  <si>
    <t>Paris : A. Pedone, [1989]</t>
  </si>
  <si>
    <t>347.751.05 TalD d 1989</t>
  </si>
  <si>
    <t>Μέτρα αντιμετώπισης αθέμιτων εμπορικών πρακτικών : ο δικαστικός έλεγχος των μέτρων αντιντάμπινγκ και αντεπιδοτήσεων στην κοινοτική έννομη τάξη / Ιωσήφ Γ. Κτενίδης.</t>
  </si>
  <si>
    <t>Κτενίδης, Ιωσήφ Γ.</t>
  </si>
  <si>
    <t>347.776(4-672EU) ΚτεΙ μ 1996</t>
  </si>
  <si>
    <t>Copyright and cultural institutions : guidelines for digitization for U.S. Libraries, Archives, and Museums / Peter B. Hirtle, Emily Hudson, &amp; Andrew T. Kenyon.</t>
  </si>
  <si>
    <t>Hirtle, Peter B.</t>
  </si>
  <si>
    <t>Ithaca, New York : Cornell University Library, 2009.</t>
  </si>
  <si>
    <t>347.78 HirP c 2009</t>
  </si>
  <si>
    <t>The reforms of civil procedure in comparative perspective : an international conference dedicated to Mauro Cappelletti, Florence, 12-13 Decembre, 2003 / edited by Nicolò Trocker and Vincenzo Varano with the assistence of Alessandra de Luca original contributions by Frédérique Ferrand... [et al.] Fondazione Cesifin Alberto Predieri</t>
  </si>
  <si>
    <t>Torino : G. Giappichhelli, c2005.</t>
  </si>
  <si>
    <t>347.9(063) RCP2003 2005</t>
  </si>
  <si>
    <t>Doppelfunktionelle Prozesshandlungen: ein Beitrag zur allgemeinen Prozessrechtslehre / von Werner Niese.</t>
  </si>
  <si>
    <t>Niese, Werner, 1905-</t>
  </si>
  <si>
    <t>Göttingen : Vandenhoeck &amp; Ruprecht, 1950.</t>
  </si>
  <si>
    <t>347.9(430) NieW d 1950</t>
  </si>
  <si>
    <t>Zivilprozessordnung della Deutsche Demokratische Republik : 1975 Ιταλικά.;"Ordinanza della procedura civile della Repubblica Democratica Tedesca : 1975. / traduzione de Cesare Andreolli ... [et al] introduzione de Horst Kellner."</t>
  </si>
  <si>
    <t>Γερμανία (Ανατολική)</t>
  </si>
  <si>
    <t>Milano : Giuffrè, c2004.</t>
  </si>
  <si>
    <t>347.9(430) ΓΑ z/o 2004</t>
  </si>
  <si>
    <t>Traité théorique et pratique de procédure : organisation judiciaire, compétence et procédure en matiere civile et commerciale / par E. Garsonnet.</t>
  </si>
  <si>
    <t>Garsonnet, Eugene, 1841-1899.</t>
  </si>
  <si>
    <t>Paris : L. Larose, 1902-</t>
  </si>
  <si>
    <t>347.9(44) GarE t 1902 6</t>
  </si>
  <si>
    <t>La riforma della disciplina dell'arbitrato : (L.n. 80/2005 e D. lgs. n. 40/2006) / a cura di Elio Fazzalari scritti di: Ferruccio Auletta ... [et al.]</t>
  </si>
  <si>
    <t>Torino : Giuffrè, c2006.</t>
  </si>
  <si>
    <t>347.9(450) FazE r 2006</t>
  </si>
  <si>
    <t>I procedimenti in camara di consiglio e la tutela dei diritti : atti del XVII Convegno Nazionale, Palermo, 6-7 ottobre 1989.</t>
  </si>
  <si>
    <t>Associazione fra gli Studiosi del Processo Civile. Convegno Nazionale (17 : 1989 : Palermo)</t>
  </si>
  <si>
    <t>347.9(450)(063) ASPC.CN1989 p 1991</t>
  </si>
  <si>
    <t>Les sociétés et l'arbitrage / Olivier Caprasse préface de Guy Keutgen.</t>
  </si>
  <si>
    <t>Caprasse, Olivier.</t>
  </si>
  <si>
    <t>Bruxelles : Bruylant Paris : L.G.D.J., 2002.</t>
  </si>
  <si>
    <t>347.9(493) CapO s 2002</t>
  </si>
  <si>
    <t>Απλά και χρήσιμα : καθημερινά θέματα πολιτικής δικονομίας για το νέο και το μαχόμενο δικηγόρο / Γιάννης Δ. Αδαμόπουλος.</t>
  </si>
  <si>
    <t>Αδαμόπουλος, Γιάννης Δ.</t>
  </si>
  <si>
    <t>Αθήνα : [χ.ό.], 2011.</t>
  </si>
  <si>
    <t>347.9(495)(036) ΑδαΓ α 2011</t>
  </si>
  <si>
    <t>La nuova disciplina dell'arbitrato : commentario / A. Briguglio, E. Fazzalari, R. Marengo.</t>
  </si>
  <si>
    <t>347.918 BriA n 1994</t>
  </si>
  <si>
    <t>L'arbitrato con pluralità di parti / Laura Salvaneschi.</t>
  </si>
  <si>
    <t>Salvaneschi, Laura.</t>
  </si>
  <si>
    <t>347.918 SalL a 1999</t>
  </si>
  <si>
    <t>Manuale del processo del lavoro / Giuseppe Tarzia.</t>
  </si>
  <si>
    <t>Milano : Giuffrė editore, 1999.</t>
  </si>
  <si>
    <t>347.919 TarG m 1999</t>
  </si>
  <si>
    <t>Νομολογία ασφαλιστικών μέτρων : κατ΄αλφαβητική σειράν της ύλης 1972-1984, βάσει του νέου οικογενειακού δικαίου και του νέου κώδικος Πολ. Δικονομίας / Γεώργιου Γρ. Σιάμκουρη.</t>
  </si>
  <si>
    <t>Σιάμκουρης, Γεώργιος Γ.</t>
  </si>
  <si>
    <t>Αθήνα Κομοτηνή : Εκδόσεις Αντ. Ν. Σάκκουλα, 1984.</t>
  </si>
  <si>
    <t>347.919.6(094.9) ΣιαΓ ν 1984</t>
  </si>
  <si>
    <t>Dogmatische Strukturen der Mehrparteienschiedsgerichtsbarkeit / Konstadinos Massuras.</t>
  </si>
  <si>
    <t>Μασσούρας, Κωνσταντίνος 1966-</t>
  </si>
  <si>
    <t>Frankfurt am Main New York : P. Lang, c1998.</t>
  </si>
  <si>
    <t>347.921.3 ΜασΚ d 1998</t>
  </si>
  <si>
    <t>Die Verwertbarkeit materiell-rechtswidrig erlangter Beweismittel im Zivilprozess / vorgelegt von Athanassios Kaissis.</t>
  </si>
  <si>
    <t>Καΐσης, Αθανάσιος Γ., 1947-</t>
  </si>
  <si>
    <t>Frankfurt am Main : P. Lang, 1978.</t>
  </si>
  <si>
    <t>347.94 ΚαιΑ v 1978</t>
  </si>
  <si>
    <t>Lohnpfändung Optimales Existenzminimum und Neuanfang? : Eine rechtliche und Ökonomische Analyse der Einzelszwangsvollstreckung gegen Privatpersonen in der Schweiz mit Erabeitung vor Reformvorschlägen / Isaak Meier ... [et al.].</t>
  </si>
  <si>
    <t>Meier, Isaak.</t>
  </si>
  <si>
    <t>Zürich : Schulthess Juristische Medien AG, 1999.</t>
  </si>
  <si>
    <t>347.952.5 MeiI l 1999</t>
  </si>
  <si>
    <t>Der Vollstreckungszugriff auf Bankkonten : eine rechtsvergleichende Betrachtung des griechischen und des deutschen Rechts / Dimitra Tekidou.</t>
  </si>
  <si>
    <t>Τεκίδου, Δήμητρα 1975-</t>
  </si>
  <si>
    <t>Frankfurt am Main : Peter Lang, c2005.</t>
  </si>
  <si>
    <t>347.952.5 ΤεκΔ v 2005</t>
  </si>
  <si>
    <t>La divisibilità del lodo arbitrale / Giuseppe Ruffini.</t>
  </si>
  <si>
    <t>Ruffini, Giuseppe.</t>
  </si>
  <si>
    <t>Padova : CEDAM, 1993.</t>
  </si>
  <si>
    <t>347.957 RufG d 1993</t>
  </si>
  <si>
    <t>347.957 ΨωμΙ μ 2000 2</t>
  </si>
  <si>
    <t>Η θέση του νομικού/δικαστή στη Βυζαντινή κοινωνία / Σπύρος Ν. Τρωϊάνος.</t>
  </si>
  <si>
    <t>Τρωιάνος, Σπυρίδων Ν., 1933-</t>
  </si>
  <si>
    <t>Αθήνα : Ίδρυμα Γουλανδρή-Χόρν, 1993</t>
  </si>
  <si>
    <t>347.96(*39) ΤρωΣ θ 1993</t>
  </si>
  <si>
    <t>De gerechtsdeurwaarder in Europa : de keuze voor de toekomst = L'huissier de justice en Europe : le choix de l'avenir / Nationale Kamer van Gerechtsdeurwaarders (editor) M.-Th. Caupain, G. de Leval, A. Verbeke.</t>
  </si>
  <si>
    <t>Caupain, Marie-Thérèse.</t>
  </si>
  <si>
    <t>Antwerpen : Intersentia, c2001.</t>
  </si>
  <si>
    <t>347.964.3 CauM g 2001</t>
  </si>
  <si>
    <t>Devil's advocates : the unnatural history of lawyers / by Andrew Roth &amp; Jonathan Roth edited by Barbara Repa illustrated by Gordon Grabe.</t>
  </si>
  <si>
    <t>Roth, Andrew, 1958-</t>
  </si>
  <si>
    <t>Berkeley : Nolo Press, 1989.</t>
  </si>
  <si>
    <t>347.965(089.3) RotA d 1989</t>
  </si>
  <si>
    <t>Δικηγορία αγάπη μου / Γιώργου Βιδάλη.</t>
  </si>
  <si>
    <t>Βιδάλης, Γιώργος.</t>
  </si>
  <si>
    <t>Θεσσαλονίκη : [χ.ό.], 1987.</t>
  </si>
  <si>
    <t>347.965(495)(091) ΒιδΓ δ 1987</t>
  </si>
  <si>
    <t>The role of courts in American society : the final report of the council on the role of courts / Jethro K. Lieberman.</t>
  </si>
  <si>
    <t>St. Paul, Minn : West Publishing Co., 1984.</t>
  </si>
  <si>
    <t>347.97/.99 LieJ r 1984</t>
  </si>
  <si>
    <t>An introduction to jurisdiction in the American Federal system / by Lea Brilmayer with Jacob Corre ... [et al.]</t>
  </si>
  <si>
    <t>Charlottesville, VA : Michie, 1986.</t>
  </si>
  <si>
    <t>347.98 BriL i 1986</t>
  </si>
  <si>
    <t>American Courts / Daniel John Meador.</t>
  </si>
  <si>
    <t>Meador, Daniel John.</t>
  </si>
  <si>
    <t>St. Paul, Minn. : West Publishing Co., 1991.</t>
  </si>
  <si>
    <t>347.99 MeaD a 1991</t>
  </si>
  <si>
    <t>The supreme court and the idea of progress / Alexander M. Bickel foreword by Anthony Lewis.</t>
  </si>
  <si>
    <t>[2nd ed.]</t>
  </si>
  <si>
    <t>New Heaven London : Yale University Press, 1978.</t>
  </si>
  <si>
    <t>347.991 BicA s 1978</t>
  </si>
  <si>
    <t>The Brethren : inside the Supreme Court / Bob Woodward &amp; Scott Armstrong.</t>
  </si>
  <si>
    <t>Woodward, Bob, 1943-</t>
  </si>
  <si>
    <t>New York : Simon and Schuster, 1979.</t>
  </si>
  <si>
    <t>347.991 WooB b 1979</t>
  </si>
  <si>
    <t>Οι εξουσίες του πρωτοβάθμιου δικαστηρίου στην πολιτική δίκη / Αναστάσης Καρδαμάκης πρόλογος Στέφανος Πανταζόπουλος.</t>
  </si>
  <si>
    <t>Καρδαμάκης, Αναστάσης.</t>
  </si>
  <si>
    <t>347.993 ΚαρΑ ε 2023</t>
  </si>
  <si>
    <t>Η υπό του ειρηνοδίκου προσωρινή ρύθμισις της νομής / Αθαν. Ε. Καρακάλου.</t>
  </si>
  <si>
    <t>Καράκαλος, Αθανάσιος Ε.</t>
  </si>
  <si>
    <t>Εν Αθήναις : Εκδοτικός οίκος Δ. Ν. Τζάκα, Σ. Δελαγραμμάτικα &amp; Σία, 1927.</t>
  </si>
  <si>
    <t>347.995 ΚαρΑ υ 1927</t>
  </si>
  <si>
    <t>Για ένα μαχόμενο εργατικό δίκαιο : μελετήματα εργατικού δικαίου 2002-2015 / Φωτεινή Δ. Δερμιτζάκη προλογικό σημείωμα Δημήτρης Α. Τραυλός-Τζανετάτος.</t>
  </si>
  <si>
    <t>Δερμιτζάκη, Φωτεινή Π.</t>
  </si>
  <si>
    <t>Αθήνα : ΣΤΥΜΜΑ, 2023.</t>
  </si>
  <si>
    <t>349.2(081) ΔερΦ γ 2023</t>
  </si>
  <si>
    <t>Μελέται εργατικού δικαίου : υπερωριακή εργασία του μισθωτού, ασθένεια του μισθωτού, άδεια του μισθωτού / Χρίστου Ιω. Κάσσιμου, Αβερκίου Ν. Καραλή.</t>
  </si>
  <si>
    <t>Κάσσιμος, Χρίστος Ι.</t>
  </si>
  <si>
    <t>Αθήναι : [χ.ό.], 1952.</t>
  </si>
  <si>
    <t>349.2(495) ΚασΧ μ 1952</t>
  </si>
  <si>
    <t>Digitalisation at work : challenges and prospects / Centre of International &amp; European Economic Law editor Christina Deliyanni-Dimitrakou</t>
  </si>
  <si>
    <t>Athens Thesaloniki : Sakkoulas Publications, 2023.</t>
  </si>
  <si>
    <t>349.2:004 ΚΔΕΟΔ d 2023</t>
  </si>
  <si>
    <t>Forum Kreativität und Verantwortung Mitbestimmung in Wissenschaft, Medien und Kunst Grundlagen und Wirklichkeit : [1983, Berlin, West] / Referate und Diskussionsbeiträge von Helmut Eberspächer... [et al.] herausgegeben von Rupert Scholz.</t>
  </si>
  <si>
    <t>Köln : Bachem, 1983.</t>
  </si>
  <si>
    <t>349.212(063) FKV1983 1983</t>
  </si>
  <si>
    <t>Οι νέοι τρόποι επίλυσης των συλλογικών διαφορών εργασίας : η σημασία της θεσμικής αλλαγής : η διαδικασία της μεσολάβησης και διαιτησίας / Ι. Δούμπης ... (κ. ά.).</t>
  </si>
  <si>
    <t>Δούμπης, Ιάσων Π.</t>
  </si>
  <si>
    <t>349.214(063) NTE1992 1992</t>
  </si>
  <si>
    <t>Εσωτερικοί κανονισμοί ιδιωτικών επιχειρήσεων / Χρίστου Ιω. Κάσσιμου.</t>
  </si>
  <si>
    <t>Αθήναι : [χ. ό.], 1950.</t>
  </si>
  <si>
    <t>349.233 ΚασΧ ε 1950</t>
  </si>
  <si>
    <t>Πολεοδομικό δίκαιο / Αλίκη Τζίκα-Χατζοπούλου.</t>
  </si>
  <si>
    <t>Αθήνα : Εθνικό Μετσόβιο Πολυτεχνείο, 1998.</t>
  </si>
  <si>
    <t>349.44 ΤζιΑ π 1998</t>
  </si>
  <si>
    <t>Standard for automatic exchange of financial account information in tax matters / Organisation for Economic Co-operation and Development.</t>
  </si>
  <si>
    <t>Organisation for Economic Co-operation and Development.</t>
  </si>
  <si>
    <t>[Paris] : OECD, c2014.</t>
  </si>
  <si>
    <t>351.71 ΟΟΣΑ s 2014</t>
  </si>
  <si>
    <t>Ο φόρος αυτομάτου υπερτιμήματος στην Ελλάδα : αξιολογική θεώρηση και ερμηνευτικά προβλήματα / Ιωάννη Γ. Φωτόπουλου.</t>
  </si>
  <si>
    <t>Αθήνα : Αντ. Σάκκουλας, 1992.</t>
  </si>
  <si>
    <t>351.71 ΦωτΙ φ 1992</t>
  </si>
  <si>
    <t>Αι συνταγματικαί προϋποθέσεις της επιτάξεως και η νομολογία του Συμβουλίου της Επικρατείας / Αγησιλάου Π. Σπηλιάκου.</t>
  </si>
  <si>
    <t>Σπηλιάκος, Αγησίλαος Π.</t>
  </si>
  <si>
    <t>Αθήναι : [χ.ό.], 1964.</t>
  </si>
  <si>
    <t>351.712.5 ΣπηΑ σ 1964</t>
  </si>
  <si>
    <t>La justice française : acteurs, fonctionnement et médias / Pierre Estoup preface Jean-Denis Bredin.</t>
  </si>
  <si>
    <t>Estoup, Pierre.</t>
  </si>
  <si>
    <t>Paris : Litec, 1989.</t>
  </si>
  <si>
    <t>351.87 EstP j 1989</t>
  </si>
  <si>
    <t>Justice in Israel : a study of the Israeli judiciary / by Shimon Shetreet.</t>
  </si>
  <si>
    <t>Shetreet, Shimon.</t>
  </si>
  <si>
    <t>Dordrecht Boston : Martinus Nijhoff Publishers Norwell, MA : sold and distributed in the U.S.A. and Canada by Kluwer Academic Publishers, 1994.</t>
  </si>
  <si>
    <t>351.87(569.4) SheS j 1994</t>
  </si>
  <si>
    <t>Το εισαγωγικό δικόγραφο της αγωγής : κατά τον κώδικα διοικητικής δικονομίας : τα στοιχεία του ορισμένου της αγωγής και η άσκηση αυτής / Δημήτριος Γ. Ράικος.</t>
  </si>
  <si>
    <t>Ράικος, Δημήτριος Γ.</t>
  </si>
  <si>
    <t>Αθήνα : Νομική Βιβλιοθήκη, 2010.</t>
  </si>
  <si>
    <t>351.95 ΡαιΔ ε 2010</t>
  </si>
  <si>
    <t>Δημοσιολογιστικός έλεγχος των Ο.Τ.Α από το Ελεγκτικό Συνέδριο / Κωνσταντίνου Ρίζου.</t>
  </si>
  <si>
    <t>Ρίζος, Κωνσταντίνος Θ.</t>
  </si>
  <si>
    <t>Αθήναι : Εθνικό Τυπογραφείο, 2000.</t>
  </si>
  <si>
    <t>351.95 ΡιζΚ δ 2000</t>
  </si>
  <si>
    <t>Ο έλεγχος των δημοσίων δαπανών και λογαριασμών από το Eλεγκτικό Sυνέδριο / Κωνσταντίνου Θ. Ρίζου.</t>
  </si>
  <si>
    <t>Αθήνα : Εθνικό Τυπογραφείο, 1999.</t>
  </si>
  <si>
    <t>351.95 ΡιζΚ ε 1999</t>
  </si>
  <si>
    <t>Συνάρθρωση διατάξεων περί Ελεγκτικού Συνεδρίου / Ελεγκτικό Συνέδριο επιμ. Κωνσταντίνος Ρίζος ... [κ. ά].</t>
  </si>
  <si>
    <t>Ελεγκτικό Συνέδριο.</t>
  </si>
  <si>
    <t>Αθήνα : Εθνικό Τυπογραφείο, 1998.</t>
  </si>
  <si>
    <t>351.95(495)(094.5) ΕΣ σ 1998</t>
  </si>
  <si>
    <t>Η γενική θεωρία της τοπικής αυτοδιοικήσεως / Αθανάσιου Γ. Ράϊκου.</t>
  </si>
  <si>
    <t>Ράϊκος, Αθανάσιος Γ.</t>
  </si>
  <si>
    <t>Θεσσαλονίκη : Αφοί Π. Σάκκουλα, 1970.</t>
  </si>
  <si>
    <t>352 ΡαιΑ γ 1970</t>
  </si>
  <si>
    <t>Πρόσωπα και θεσμοί της Αρχαίας Ελλάδας / Παν. Δ. Δημάκης.</t>
  </si>
  <si>
    <t>Δημάκης, Παναγιώτης Δ.</t>
  </si>
  <si>
    <t>Αθήνα : Δ. Παπαδήμας, 1994.</t>
  </si>
  <si>
    <t>9-05(38) ΔημΠ π 1994</t>
  </si>
  <si>
    <t>Προστασία καταναλωτή : η παραπλανητική παράλειψη ως αθέμιτη εμπορική πρακτική : ατομική ένδικη προστασία των καταναλωτών σύμφωνα με το ελληνικό και το κυπριακό δίκαιο / Μιχάλης Χατηζπαναγιώτης.</t>
  </si>
  <si>
    <t>Χατζηπαναγιώτης, Μιχάλης.</t>
  </si>
  <si>
    <t>347:366.5 ΧατΜ π 2021</t>
  </si>
  <si>
    <t>Αίθουσα Ιστορίας, Θεωρίας και Φιλοσοφίας του Δικαίου")</t>
  </si>
  <si>
    <t>Κωνσταντίνω Γ. Πιτσάκη : μνήμης χάριν / επιμ. Μαρία Γιούνη, Λυδία Παπαρρήγα-Αρτεμιάδη.</t>
  </si>
  <si>
    <t>Αθήνα : Ακαδημία, 2023.</t>
  </si>
  <si>
    <t>34(082.2) ΠιτΚ κ 2023</t>
  </si>
  <si>
    <t>The right of revolution : revolution, resistance, disobedience / Symeon Mavridis.</t>
  </si>
  <si>
    <t>Μαυρίδης, Συμεών N.</t>
  </si>
  <si>
    <t>Beau Bassin : Scholars' press, 2018.</t>
  </si>
  <si>
    <t>323.22/.28 ΜαυΣ r 2018</t>
  </si>
  <si>
    <t>Η τρομοκρατία και το δικαίωμα στην επανάσταση / Συμεών Νικ. Μαρυρίδης.</t>
  </si>
  <si>
    <t>Μαυρίδης, Συμεών Ν.</t>
  </si>
  <si>
    <t>Καβάλα : Ξυράφι, 2016.</t>
  </si>
  <si>
    <t>323.22/.28 ΜαυΣ τ 2016</t>
  </si>
  <si>
    <t>Α century of Greek trade unions 1875-1975 : structure, behaviour and international relations / by Theodore B. Koniaris.</t>
  </si>
  <si>
    <t>Κόνιαρης, Θεόδωρος B.</t>
  </si>
  <si>
    <t>Wilrilk : [s.n.], 1976.</t>
  </si>
  <si>
    <t>331.105.44(495)(091) ΚονΘ c 1976</t>
  </si>
  <si>
    <t>Festschrift 100 Jahre SchKG Centenaire de la LP / Herausgeber - Editeurs Louis Dallèves ... [et al.] Schriftleitung und Koordination - Coordination Yvette R. Notter - Strub.</t>
  </si>
  <si>
    <t>Zürich : Schulthess Polygraphischer Verlag, 1989.</t>
  </si>
  <si>
    <t>34(082.2) EBSK f 1989</t>
  </si>
  <si>
    <t>Terre de mission et d'evangelisation en Afrique et en Europe : regards croises et approches canoniques : hommage aux professeurs Alfred Nothum et Silvia Recchi / J.P. Betengne, L.Danto, B. Goncalves, A. Makiang.</t>
  </si>
  <si>
    <t>Betengne, J.P.</t>
  </si>
  <si>
    <t>Yaounde : Presses de l'UCAC, 2022.</t>
  </si>
  <si>
    <t>34(082.2) NotA t 2022</t>
  </si>
  <si>
    <t>Ο γόρδιος δεσμός του Ναγκόρνο Καραμπάχ : διεθνές δίκαιο και γεωπολιτική / Ευάγγελος Βενέτης.</t>
  </si>
  <si>
    <t>Βενέτης, Ευάγγελος, 1977-</t>
  </si>
  <si>
    <t>[Αθήνα] : Σμίλη, c2020.</t>
  </si>
  <si>
    <t>341.218(479.243.1) ΒενΕ γ 2020</t>
  </si>
  <si>
    <t>Η ευθύνη της Ευρωπαϊκής Ένωσης στη διεθνή έννομη τάξη = EU responsibility in the international legal order / Ίδυρμα Καλλιόπης Κούφα επιμέλεια Περγαντής Βασίλης βοηθός επιμελητή Ζώης Χρήστος.</t>
  </si>
  <si>
    <t>Η Ευθύνη της ΕΕ στη Διεθνή Έννομη Τάξη : Θεωρητικές Προσεγγίσεις και Πρακτικές Εφαρμογές (2021: Θεσσαλονίκη)</t>
  </si>
  <si>
    <t>341.236(4-672EU)(063) ΕΕΕΔΕ2021 ε 2023 1</t>
  </si>
  <si>
    <t>341.236(4-672EU)(063) ΕΕΕΔΕ2021 ε 2023 2</t>
  </si>
  <si>
    <t>Affaire Banque Ottomane contre Bakalian et Hadjithomas: arrêt de la Cour d'Appel de Paris du 19 mars 1965.</t>
  </si>
  <si>
    <t>France. Cour d'appel (Paris)</t>
  </si>
  <si>
    <t>[s.l.: [s.n.], [1965?]</t>
  </si>
  <si>
    <t>341.29 F.CA a [1965?]</t>
  </si>
  <si>
    <t>O Tribunal de Justiça das Comunidades Europeias : (veiculo da coesão juridica comunitária) / Mário de Melo Rocha.</t>
  </si>
  <si>
    <t>Rocha, Mário de Melo.</t>
  </si>
  <si>
    <t>Coimbra : Coimbra Editora, 1982.</t>
  </si>
  <si>
    <t>341.645.5(4-672EC) RocM t 1982</t>
  </si>
  <si>
    <t>Lo spazio giudiziario europeo : le convenzione di Bruxelles e di Lugano / Sergio M. Carbone.</t>
  </si>
  <si>
    <t>Carbone, Sergio M.</t>
  </si>
  <si>
    <t>2. ed. interamente riv. ed ampliata.</t>
  </si>
  <si>
    <t>341.98(4-672EU) CarS s 1997</t>
  </si>
  <si>
    <t>Ημερολόγιο καταστρώματος : (την ώρα που το καράβι βολόδερνε μέσα στην μνημονιακή φουρτούνα) / Νίκος Ι. Νικολόπουλος.</t>
  </si>
  <si>
    <t>Νικολόπουλος, Νίκος. Ι.</t>
  </si>
  <si>
    <t>[Πάτρα] : [χ.ό.], [2011]</t>
  </si>
  <si>
    <t>342.532 ΝικΝ η 2011</t>
  </si>
  <si>
    <t>Η ιστορία του Νομικού Συμβουλίου του Κράτους : ίδρυση, λειτουργία, διοικητική οργάνωση, διεθνείς αρμοδιότητες / Χριστίνα Διβάνη πρόλογος Ευγενία Βελώνη.</t>
  </si>
  <si>
    <t>Διβάνη, Χριστίνα.</t>
  </si>
  <si>
    <t>342.58 ΔιβΧ ι 2022</t>
  </si>
  <si>
    <t>Νομικό Συμβούλιο του Κράτους : ετήσια έκθεση 2020.</t>
  </si>
  <si>
    <t>Νομικό Συμβούλιο του Κράτους.</t>
  </si>
  <si>
    <t>Αθήνα: [χ.ό.], 2021.</t>
  </si>
  <si>
    <t>342.58 ΝΣΚ ε 2021</t>
  </si>
  <si>
    <t>Πρότυπα και γενικές αρχές του ποινικού δικαίου ανηλίκων : κατευθύνσεις για τη συνδιαλλαγή δράστη και θύματος / Κωνσταντίνος Ι. Πανάγος.</t>
  </si>
  <si>
    <t>Πανάγος, Κωνσταντίνος Ι.</t>
  </si>
  <si>
    <t>Αθήνα : Αντ. Ν. Σάκκουλας, 2023.</t>
  </si>
  <si>
    <t>343.224.1 ΠανΚ π 2023</t>
  </si>
  <si>
    <t>Οργανωμένο έγκλημα : δογματική ανάλυση και δικαιοφιλοσοφική θεμελίωση της ποινικής αντιμετώπισης του αδικήματος της συμμετοχής σε εγκληματική οργάνωση / Δάφνη Λίμα πρόλογος Μαρία Καϊάφα - Γκμπάντι.</t>
  </si>
  <si>
    <t>Λίμα, Δάφνη.</t>
  </si>
  <si>
    <t>343.341 ΛίμΔ ο 2022</t>
  </si>
  <si>
    <t>Η κυμαινόμενη ασφάλεια κατά το νόμο 2844/2000 / Γιάννης Γ. Γεωργόπουλος πρόλογος Ι. Σπυριδάκης.</t>
  </si>
  <si>
    <t>Γεωργόπουλος, Γιάννης Γ.</t>
  </si>
  <si>
    <t>347.27 ΓεωΓ κ 2023</t>
  </si>
  <si>
    <t>Επίτομο ειδικό ενοχικό δίκαιο / Πάνος Κ. Κορνηλάκης.</t>
  </si>
  <si>
    <t>Pure economic loss in Europe / edited by Mauro Bussani and Vernon Valentine Palmer.</t>
  </si>
  <si>
    <t>Cambridge : Cambridge University Press, 2003.</t>
  </si>
  <si>
    <t>347.51 BusM p 2003</t>
  </si>
  <si>
    <t>Κλινικές δοκιμές φαρμάκων : συμβάσεις, ευθύνη και ειδικά ζητήματα αστικού δικαίου / Αικατερίνη Α. Σκουτέλη.</t>
  </si>
  <si>
    <t>Σκουτέλη, Αικατερίνη Αθ.</t>
  </si>
  <si>
    <t>Αθήνα, 2021.</t>
  </si>
  <si>
    <t>347.56:614.25 ΣκοΑ κ 2021</t>
  </si>
  <si>
    <t>Supplementary protection certificates for medicinal products / Georgia A. Roussou.</t>
  </si>
  <si>
    <t>Ρούσσου, Γεωργία Α.</t>
  </si>
  <si>
    <t>Cheltenham, UK Northampton, MA : Edward Elgar Publishing, 2023.</t>
  </si>
  <si>
    <t>347.771(4-672EU) ΡουΓ s 2023</t>
  </si>
  <si>
    <t>Συμβολή στην ιστορία του Δικηγορικού Συλλόγου Θεσσαλονίκης / Τζων Γ. Θωμά.</t>
  </si>
  <si>
    <t>Τζων, Θωμάς Γ 1911-</t>
  </si>
  <si>
    <t>Θεσσαλονίκη : Δικηγορικός Σύλλογος, 2001-</t>
  </si>
  <si>
    <t>347.965(495)(06)(091) ΤζωΘ σ 2001</t>
  </si>
  <si>
    <t>Πολιτικές και συνταγματικές πτυχές του καθεστώτος των νέων χωρών / Μαλαματής Βαλάκου-Θεοδωρούδη.</t>
  </si>
  <si>
    <t>Βαλάκου-Θεοδωρούδη, Μαλαματή.</t>
  </si>
  <si>
    <t>Κατερίνη : Επέκταση, 2003.</t>
  </si>
  <si>
    <t>348(195) ΒαλΜ π 2003</t>
  </si>
  <si>
    <t>Ευρωπαϊκή δημόσια διοίκηση: η διοικητική μηχανική της Ευρωπαϊκής Ένωσης / Γιώργος Οικονόμου.</t>
  </si>
  <si>
    <t>Οικονόμου, Γιώργος.</t>
  </si>
  <si>
    <t>Αθήνα : Παπαζήση, 2023.</t>
  </si>
  <si>
    <t>35(4-672EU) ΟικΓ ε 2023</t>
  </si>
  <si>
    <t>Εισαγωγή στο φόρο προστιθέμενης αξίας : το ελληνικό σχέδιο νόμου / Κων. Σ. Ζαχαρόπουλος, Γιάννης Γ. Φωτόπουλος, Αν. Σ. Παπαναστασάτος.</t>
  </si>
  <si>
    <t>Ζαχαρόπουλος, Κωνσταντίνος Σ.</t>
  </si>
  <si>
    <t>Αθήνα Κομοτηνή : Αντ.Ν.Σάκκουλας, 1986.</t>
  </si>
  <si>
    <t>351.71 ΖαχΚ ε 1986</t>
  </si>
  <si>
    <t>Ο φόρος προστιθέμενης αξίας (Ν.1642/1986) : ερμηνεία κατ' άρθρο, εισηγητική έκθεση του νόμου κλπ. / Παναγιώτη Γ. Κουτρέτση.</t>
  </si>
  <si>
    <t>Κουτρέτσης, Παναγιώτης Γ.</t>
  </si>
  <si>
    <t>Αθήνα : [χ.ό.], 1986.</t>
  </si>
  <si>
    <t>351.71(495) ΚουΠ φ 1986</t>
  </si>
  <si>
    <t>Doppelkompetenz von Strafgericht und Verwaltungsbehörde zur Entziehung der Fahrerlaubnis : systematische Erläuterung des Paragraph 4 Abs. 2 und Abs. 3 StVG / Frank Andreas Schendel.</t>
  </si>
  <si>
    <t>Schendel, Frank Andreas.</t>
  </si>
  <si>
    <t>Hamburg : Deutsche Akademie für Verkehrswissenschaft, 1974.</t>
  </si>
  <si>
    <t>351.811 SchF d 1974</t>
  </si>
  <si>
    <t>Συνήγορος του πολίτη : ετήσια έκθεση 2019 / [επιμέλεια: Ζωή Καραμήτρου, Ευανθία Μπενέκου].</t>
  </si>
  <si>
    <t>Συνήγορος του Πολίτη. Ανεξάρτητη Αρχή.</t>
  </si>
  <si>
    <t>Αθήνα : Εθνικό Τυπογραφείο, 2020.</t>
  </si>
  <si>
    <t>351.941 ΣΤΠ ε 2020</t>
  </si>
  <si>
    <t>Η ελιά του Τρία : αφήγημα / Μπάμπης Αναστόπουλος.</t>
  </si>
  <si>
    <t>Αναστόπουλος, Μπάμπης Ν., 1944-</t>
  </si>
  <si>
    <t>[χ. τ.] : Trias Press, 2018.</t>
  </si>
  <si>
    <t>82 ΑναΜ ε 2018</t>
  </si>
  <si>
    <t>Οδεβεβού : μυθιστόρημα / Μπάμπης Αναστόπουλος.</t>
  </si>
  <si>
    <t>82 ΑναΜ ο 2018</t>
  </si>
  <si>
    <t>Θα ξανάρθω Φαμαγκούστα : ποιητικά άπαντα / Στέφανος Ζυμπουλάκης.</t>
  </si>
  <si>
    <t>Ζυμπουλάκης, Στέφανος, 1941-2019.</t>
  </si>
  <si>
    <t>Λάρνακα : Ίδρυμα Χριστίνα Α. Αποστόλου, 2021.</t>
  </si>
  <si>
    <t>82 ΖυμΣ θ 2021</t>
  </si>
  <si>
    <t>2ος όροφος</t>
  </si>
  <si>
    <t>Σύνορα, κυριαρχία, γραμματόσημα : οι μεταβολές του ελληνικού εδάφους 1830-1947 / Κωνσταντίνος Τσιτσελίκης.</t>
  </si>
  <si>
    <t>Τσιτσελίκης, Κωνσταντίνος.</t>
  </si>
  <si>
    <t>Αθήνα : Ίδρυμα Αιικατερίνης Λασκαρίδη, 2021.</t>
  </si>
  <si>
    <t>94(495) 1821/ ... ΤσιΚ σ 2021</t>
  </si>
  <si>
    <t>Νομικές μελέτες / Προκόπιος Παυλόπουλος.</t>
  </si>
  <si>
    <t>Παυλόπουλος, Προκόπης Β., 1950-</t>
  </si>
  <si>
    <t>34(081) ΠαυΠ ν 2023</t>
  </si>
  <si>
    <t>Η αρχή της υπεροχής του δικαίου της ΕΕ : θεμελιακός λίθος για την ακεραιότητα της αυτόνομης ενωσιακής έννομης τάξης / Απόστολος Ι. Σαμαράς.</t>
  </si>
  <si>
    <t>Σαμαράς, Απόστολος Ι.</t>
  </si>
  <si>
    <t>34(4-672EU) ΣαμΑ α 2023</t>
  </si>
  <si>
    <t>Νομικά μελετήματα / Γεωργίου Μ. Σχινά.</t>
  </si>
  <si>
    <t>Σχινάς, Γεώργιος Μ., 1930-</t>
  </si>
  <si>
    <t>Αθήναι, 1966-1972.</t>
  </si>
  <si>
    <t>34(495) ΣχιΓ ν 1972 2</t>
  </si>
  <si>
    <t>Η Ελληνική νομική επιστήμη από της εθνικής ανεξαρτησίας έως το 1980 / Διονύσιος Αλικανιώτης.</t>
  </si>
  <si>
    <t>Αλικανιώτης, Διονύσιος.</t>
  </si>
  <si>
    <t>34(495)(091) ΑλιΔ ε 2023</t>
  </si>
  <si>
    <t>Diritto internazionale / Benedetto Conforti.</t>
  </si>
  <si>
    <t>Conforti, Benedetto.</t>
  </si>
  <si>
    <t>6a ed.</t>
  </si>
  <si>
    <t>Napoli : Editoriale Scientifica, 2002.</t>
  </si>
  <si>
    <t>341 ConB d 2002</t>
  </si>
  <si>
    <t>The notion of progress in international law discourse / Thomas Skouteris.</t>
  </si>
  <si>
    <t>Σκουτέρης, Θωμάς.</t>
  </si>
  <si>
    <t>The Hague, Netherlands : T.M.C. Asser Press, c2010.</t>
  </si>
  <si>
    <t>341.01 ΣκοΘ n 2010</t>
  </si>
  <si>
    <t>The law and practice of the United Nations / Benedetto Conforti.</t>
  </si>
  <si>
    <t>2nd ed. revised.</t>
  </si>
  <si>
    <t>The Hague : Kluwer Law International, 2000.</t>
  </si>
  <si>
    <t>341.123 ConB l 2000</t>
  </si>
  <si>
    <t>Security flashpoints : oil, islands, sea access, and military confrontation / edited by Myron H. Nordquist and John Norton Moore.</t>
  </si>
  <si>
    <t>University of Virginia. Center for Oceans Law and Policy. Conference (21st : 1997 : New York)</t>
  </si>
  <si>
    <t>The Hague Boston : M. Nijhoff Publishers, c1998.</t>
  </si>
  <si>
    <t>341.221.2(063) UV.COL1997 s 1998</t>
  </si>
  <si>
    <t>Current fisheries issues and the Food and Agriculture Organization of the United Nations / edited by Myron H. Nordquist and John Norton Moore.</t>
  </si>
  <si>
    <t>University of Virginia. Center for Oceans Law and Policy. Conference (24th : 2000 : Rome, Italy)</t>
  </si>
  <si>
    <t>The Hague Boston : M. Nijhoff Publishers, c2000.</t>
  </si>
  <si>
    <t>341.225.8(063) UV.COL2000 c 2000</t>
  </si>
  <si>
    <t>La protection internationale des droits de l' homme :/ Claudio Zanghì préface Boutros Boutros Ghali introduction Mohammed Bedjaoui avec les contributions de Rafaa Ben Achour et Bassam Baraké.</t>
  </si>
  <si>
    <t>Zanghì, Claudio.</t>
  </si>
  <si>
    <t>Beyrouth, Liban : Librairie du Liban, 2006.</t>
  </si>
  <si>
    <t>341.231.14 BouG p 2006</t>
  </si>
  <si>
    <t>New war technologies and international law : the legal limits to weaponising nanomaterials / Kobi Leins.</t>
  </si>
  <si>
    <t>Leins, Kobi, 1977-</t>
  </si>
  <si>
    <t>Cambridge, United Kingdom New York, NY : Cambridge University Press, 2022.</t>
  </si>
  <si>
    <t>341.3 LeiK n 2022</t>
  </si>
  <si>
    <t>Constraints on the waging of war / Frits Kalshoven.</t>
  </si>
  <si>
    <t>Kalshoven, F. (Frits)</t>
  </si>
  <si>
    <t>Geneva : International Committee of the Red Cross ; Dordrecht : M. Nijhoff, c1987.</t>
  </si>
  <si>
    <t>341.33 KalF c 1987</t>
  </si>
  <si>
    <t>Vessel-source pollution and coastal state jurisdiction : the work of the ILA Committe on Coastal State Jurisdiction Relating to Marine Pollution (1991-2000) / edited by Erik Franckx.</t>
  </si>
  <si>
    <t>The Hague : Kluwer Law International, 2001.</t>
  </si>
  <si>
    <t>341:502.51 FraE v 2001</t>
  </si>
  <si>
    <t>The Stockholm declaration and law of the marine environment / edited by Myron H. Nordquist, John Norton Moore &amp; Said Mahmoudi.</t>
  </si>
  <si>
    <t>University of Virginia. Center for Oceans Law and Policy. Conference (26th : 2002 : Stockholm, Sweden)</t>
  </si>
  <si>
    <t>The Hague : Martinus Nijhoff, c2003.</t>
  </si>
  <si>
    <t>341:502.51(063) UV.COL2002 s 2003</t>
  </si>
  <si>
    <t>Συνταγματικό δίκαιο : ΙΙ: ειδικό μέρος / Κώστας Χ. Χρυσόγονος.</t>
  </si>
  <si>
    <t>Χρυσόγονος, Κώστας Χ.</t>
  </si>
  <si>
    <t>Αθήνα-Θεσσαλονίκη : Σάκκουλα, 2008</t>
  </si>
  <si>
    <t>342(495) ΧρυΚ σ 2008</t>
  </si>
  <si>
    <t>Κώδιξ ποινικής δικονομίας / επιμελεία Αθαν. Κ. Βαρυμποπιώτη.</t>
  </si>
  <si>
    <t>Αθήναι : Ιωάν. Ν. Ζαχαρόπουλος, 1958.</t>
  </si>
  <si>
    <t>343.1(495) ΚΩΔ ΒαρΑ κ 1958</t>
  </si>
  <si>
    <t>The principles of equity &amp; trusts / Graham Virgo.</t>
  </si>
  <si>
    <t>Virgo, Graham.</t>
  </si>
  <si>
    <t>Oxford, U.K. : Oxford University Press, 2018.</t>
  </si>
  <si>
    <t>347.129 VirG p 2018</t>
  </si>
  <si>
    <t>Πρακτικά θέματα δικαίου περιβάλλοντος και πολεοδομίας / Παναγιώτης Γαλάνης πρόλογος Θεοδώρα Αντωνίου.</t>
  </si>
  <si>
    <t>Γαλάνης, Παναγιώτης.</t>
  </si>
  <si>
    <t>349.6(076) ΓαλΠ π 2023</t>
  </si>
  <si>
    <t>Ευρωπαϊκό δίκαιο περιβάλλοντος : η ωρίμανση μιας αυτόνομης περιβαλλοντικής δικαιοπραξίας / Παναγιώτης Γαλάνης πρόλογος Θεοδώρα Αντωνίου, Γλυκερία Π. Σιούτη.</t>
  </si>
  <si>
    <t>349.6(4-672EU) ΓαλΠ ε 2023</t>
  </si>
  <si>
    <t>Υπαλληλικό δίκαιο / Θεόδωρου Ι. Παναγόπουλου.</t>
  </si>
  <si>
    <t>Παναγόπουλος, Θεόδωρος Ι., 1942-</t>
  </si>
  <si>
    <t>6η έκδ. αναθ., συμπλ.</t>
  </si>
  <si>
    <t>Αθήνα : Σταμούλης, 2003.</t>
  </si>
  <si>
    <t>35.08 ΠανΘ υ 2003</t>
  </si>
  <si>
    <t>Αστυνομικό δίκαιο / Χαράλαμπος Ν. Δημόπουλος συνεργασία Νάντια Λαγού.</t>
  </si>
  <si>
    <t>Αθήνα : Νομική Βιβλιοθήκη, 2007.</t>
  </si>
  <si>
    <t>351.74 ΔημΧ α 2007</t>
  </si>
  <si>
    <t>Περί ιδιωτικής ασφάλειας : επιχειρώντας μια ολιστική προσέγγιση... / επιμέλεια Ευγένιος Μονοβάσιος, Νικόλαος Πετρόπουλος, Γεώργιος Αλ. Χασάπης προλογίζει ο Mark Button.</t>
  </si>
  <si>
    <t>351.74 ΜονΕ π 2022 1</t>
  </si>
  <si>
    <t>351.74 ΜονΕ π 2022 2</t>
  </si>
  <si>
    <t>Ανώτατα δικαστήρια και ο πολίτης - διάδικος / Παναγιώτης Ν. Ζωντανός.</t>
  </si>
  <si>
    <t>Ζωντανός, Παναγιώτης Ν.</t>
  </si>
  <si>
    <t>Αθήνα : Παπαζήσης, 2023.</t>
  </si>
  <si>
    <t>351.87 ΖωνΠ α 2023</t>
  </si>
  <si>
    <t>Η τοπική αυτοδιοίκηση στο σύγχρονο δημοσιονομικό περιβάλλον : διημερίδα Ελεγκτικού Συνεδρίου και Περιφερειακής Ένωσης Δήμων Κεντρικής Μακεδονίας, Θεσσαλονίκη 25 και 26 Σεπτεμβρίου 2017 :κείμενα επιστημονικών εισηγήσεων / επιμέλεια Άννα Λιγωμένου.</t>
  </si>
  <si>
    <t>Θεσσαλονίκη : Έκδοση της Περιφερειακής Ένωσης Δήμων Κεντρικής Μακεδονίας, 2018.</t>
  </si>
  <si>
    <t>352(063) ΤΑΣ2017 2018</t>
  </si>
  <si>
    <t>Φάκελος Κύπρου / συντελεστές της έκδοσης Βουλή των Ελλήνων - Βουλή των Αντιπροσώπων της Κυπριακής Δημοκρατίας γενικός συντονισμός Βάσω Τσακανίκα, Ελένη Ηλιάδη γενική επιμέλεια Έλλη Δρούλια επιμέλεια Όλια Ησαΐα, Άρης Σωτηρόπουλος, Φλώρα Φλουρέντζου, Συλβάνα Βανέζου.</t>
  </si>
  <si>
    <t>94(564.3) 19 ΕΒ φ 2023 11</t>
  </si>
  <si>
    <t>Περιγέλωτος βασίλειον : οι σατιρικές εφημερίδες και το εθνικό ζήτημα 1875-1886 / Λίνα Λoύβη.</t>
  </si>
  <si>
    <t>Λούβη, Ευαγγελία.</t>
  </si>
  <si>
    <t>Αθήνα : Εστία, 2002.</t>
  </si>
  <si>
    <t>070.487(495) ΛουΛ π 2002</t>
  </si>
  <si>
    <t>The turn to ethics / edited by Marjorie Garber, Beatrice Hanssen and Rebecca L. Walkowitz.</t>
  </si>
  <si>
    <t>New York : Routledge, 2000.</t>
  </si>
  <si>
    <t>17 GarM t 2000</t>
  </si>
  <si>
    <t>Η έννοια του πολίτη στην αρχαία ελληνική φιλοσοφία = The Notion of citizenship in ancient greek philosophy / edited by E. Moutsopoulos and M. Protopapas-Marneli.</t>
  </si>
  <si>
    <t>Athens : Academy of Athens. Research Centre on Greek Philosophy, 2009.</t>
  </si>
  <si>
    <t>172(38) ΜουΕ ε 2009</t>
  </si>
  <si>
    <t>Οι ιστορικές μεταμορφώσεις του απόδημου ελληνισμού : η οδύσσεια του Ραιδεστηνού Δ. Καραντώνη: από τον ξεριζωμό, την προσφυγιά, το μεσοπόλεμο, το αλβανικό, την αιχμαλωσία και το διχασμό στη Μελβούρνη / Κωνσταντίνος Απ. Βακαλόπουλος.</t>
  </si>
  <si>
    <t>Βακαλόπουλος, Κωνσταντίνος Α., 1951-</t>
  </si>
  <si>
    <t>[Θεσσαλονίκη] : Ηρόδοτος, 2000.</t>
  </si>
  <si>
    <t>314.15(=14)(092) ΒακΚ ι 2000</t>
  </si>
  <si>
    <t>Κράτος και πολιτική διακυβέρνηση / Γιάννης Ελευθέριου Χαστάς.</t>
  </si>
  <si>
    <t>Χαστάς, Ιωάννης Ελ.</t>
  </si>
  <si>
    <t>Αθήνα : National Communication, 2007.</t>
  </si>
  <si>
    <t>32 ΧασΙ κ 2007</t>
  </si>
  <si>
    <t>Στρατός και πολιτική στη Νότια Ευρώπη : η πολιτική στρατηγική της ελληνικής δημοκρατικής μετάβασης .. / Σπύρος Μακρής.</t>
  </si>
  <si>
    <t>Μακρής, Σπύρος</t>
  </si>
  <si>
    <t>Αθήνα : Τυπωθήτω, 2002.</t>
  </si>
  <si>
    <t>32(495) 1967/... ΜακΣ σ 2002</t>
  </si>
  <si>
    <t>Κωνσταντίνος Τσάτσος : φιλόσοφος, συγγραφέας, πολιτικός: πρακτικά διεθνούς επιστημονικού συνεδρίου, Αθήνα, 6-8 Νοεμβρίου 2009 / επιμέλεια Μόσχος Μορφακίδης, Παναγιώτα Παπαδοπούλου, Δημήτρης Αγγελής.</t>
  </si>
  <si>
    <t>Διεθνές Επιστημονικό Συνέδριο Κωνσταντίνος Τσάτσος, Φιλόσοφος, Συγγραφέας, Πολιτικός (2009: Αθήνα, Ελλάδα)</t>
  </si>
  <si>
    <t>Αθήνα Γρανάδα : Κέντρο Βυζαντινών, Νεοελληνικών και Κυπριακών Σπουδών : Εταιρεία Φίλων Κ. και Ι. Τσάτσου, 2010.</t>
  </si>
  <si>
    <t>32(495)(092)(063) ΚΤ2009 2010</t>
  </si>
  <si>
    <t>Cyberdémocratie : essai de philosophie politique / Pierre Lévy.</t>
  </si>
  <si>
    <t>Lévy, Pierre, 1956-</t>
  </si>
  <si>
    <t>Paris : Jacob, 2002.</t>
  </si>
  <si>
    <t>32:077 LévP c 2002</t>
  </si>
  <si>
    <t>Ο εξω-ελληνισμός : Κωνσταντινούπολη και Σμύρνη 1800-1922 : πνευματικός και κοινωνικός βίος / Εταιρεία Σπουδών Νεοελληνικού Πολιτισμού και Γενικής Παιδείας.</t>
  </si>
  <si>
    <t>Επιστημονικό Συμπόσιο Ο εξω-ελληνισμός (1998 : Αθήνα, Ελλάδα)</t>
  </si>
  <si>
    <t>Αθήνα : Εταιρεία Σπουδών Νεοελληνικού Πολιτισμού και Γενικής Παιδείας, 2000.</t>
  </si>
  <si>
    <t>323.1(=14)(560)(063) ΕΚΣ 1998 2000</t>
  </si>
  <si>
    <t>Crisis diplomacy : the great powers since the mid-nineteenth century / James L. Richardson.</t>
  </si>
  <si>
    <t>Richardson, J. L. James L., 1933-</t>
  </si>
  <si>
    <t>Cambridge : Cambridge University Press, 1994.</t>
  </si>
  <si>
    <t>327 18/19 RicJ c 1994</t>
  </si>
  <si>
    <t>Αποχρώσεις στη διεθνή ζωή / Βύρων Θεωδορόπουλος.</t>
  </si>
  <si>
    <t>Θεοδωρόπουλος, Βύρων, 1920-2010.</t>
  </si>
  <si>
    <t>Αθήνα : ΕΛΙΑΜΕΠ : Ι. Σιδέρης, 2003.</t>
  </si>
  <si>
    <t>327 ΘεοΒ α 2003</t>
  </si>
  <si>
    <t>Μορφογένεση στο διεθνές σύστημα / Βύρων Θεoδωρόπουλος.</t>
  </si>
  <si>
    <t>Θεοδωρόπουλος, Βύρων, 1920-2010</t>
  </si>
  <si>
    <t>Αθήνα : ΕΛΙΑΜΕΠ : Ι. Σιδέρης, 2002.</t>
  </si>
  <si>
    <t>327 ΘεοΒ μ 2002</t>
  </si>
  <si>
    <t>Διπλωματία και πολιτική : ιστορική προσέγγιση / επιστημονική επιμέλεια Σοφία Πατούρα-Σπανού.</t>
  </si>
  <si>
    <t>Αθήνα : Εθνικό Ίδρυμα Ερευνών, 2005.</t>
  </si>
  <si>
    <t>327(091)(063) ΔΠ2003 2005</t>
  </si>
  <si>
    <t>Hugo Grotius and international relations / edited by Hedley Bull, Benedict Kingsbury, Adam Roberts.</t>
  </si>
  <si>
    <t>Oxford : Oxford University Press, 2003.</t>
  </si>
  <si>
    <t>327(092) BulH h 2003</t>
  </si>
  <si>
    <t>The nineteenth-century Foreign Office : an administrative history / Ray Jones with a preface by W. N. Medlicott.</t>
  </si>
  <si>
    <t>Jones, Ray.</t>
  </si>
  <si>
    <t>London : London School of Economics and Political Science, 1971.</t>
  </si>
  <si>
    <t>327(410) 18 JonR n 1971</t>
  </si>
  <si>
    <t>Greece's Balkan entanglement / Thanos Veremis.</t>
  </si>
  <si>
    <t>Βερέμης, Θάνος Μ., 1943-</t>
  </si>
  <si>
    <t>Athens : ELIAMEP, 1995.</t>
  </si>
  <si>
    <t>327(495:497) ΒερΘ g 1995</t>
  </si>
  <si>
    <t>Η Ελλάδα και ο εξ ανατολών κίνδυνος : αδιέξοδα και διέξοδοι / Αλέξης Ηρακλείδης προλεγόμενα Λεωνίδας Κύρκος, Μιχάλης Παπακωνσταντίνου.</t>
  </si>
  <si>
    <t>Ηρακλείδης, Αλέξης, 1952-</t>
  </si>
  <si>
    <t>Αθήνα : Πόλις, 2001.</t>
  </si>
  <si>
    <t>327(495:560) ΗραΑ ε 2001</t>
  </si>
  <si>
    <t>La crise, et après? / Jacques Attali.</t>
  </si>
  <si>
    <t>Attali, Jacques.</t>
  </si>
  <si>
    <t>[Paris] : Fayard, 2008.</t>
  </si>
  <si>
    <t>338.124.4 AttJ c 2008</t>
  </si>
  <si>
    <t>Marché et nation : regards croisés: internationalisation de lʹéconomie ou retour des nations? / sous la direction de Brigitte Stern Centre de droit international de Paris I.</t>
  </si>
  <si>
    <t>Stern, Brigitte.</t>
  </si>
  <si>
    <t>Paris : Montchrestien, 1995.</t>
  </si>
  <si>
    <t>339.9 SteB m 1995</t>
  </si>
  <si>
    <t>Réciprocité et universalité : sources et régimes du droit international et des droits de l'homme : mélanges en l'honneur du professeur Emmanuel Decaux.</t>
  </si>
  <si>
    <t>Paris : Pedone, [2017]</t>
  </si>
  <si>
    <t>34(082.2) DecE r 2017</t>
  </si>
  <si>
    <t>International law and the use of force at the turn of centuries : essays in honour of V. D. Degan / edited by Vesna Crnic-Grotic, Miomir Matulovic.</t>
  </si>
  <si>
    <t>Rijeka : Faculty of Law. University of Rijeka, 2005.</t>
  </si>
  <si>
    <t>34(082.2) DegV i 2005</t>
  </si>
  <si>
    <t>Ouvertures en droit international : hommage à René-Jean Dupuy: [actes de la] journée dʹétude de la SFDI, [Paris], Sénat, 23 mars 1998 / Société française pour le droit international.</t>
  </si>
  <si>
    <t>Paris : Editions A. Pedone, 2000.</t>
  </si>
  <si>
    <t>34(082.2) DupR o 2000</t>
  </si>
  <si>
    <t>Études de droit international en l'honneur de Pierre Lalive / Facurlté de Droit de l'Université de Genève.Institut Universitaire de Hautes Etudes Inernationales Georges Abi-Saab ... [et al] édité par Christian Dominicé, Robert Patry et Claude Reymond,</t>
  </si>
  <si>
    <t>Institut universitaire de hautes études internationales (Genève, Suisse 1927-2008)</t>
  </si>
  <si>
    <t>Bâle Francfort-sur-le-Main : Helbing &amp; Lichtenhahn, c1993.</t>
  </si>
  <si>
    <t>34(082.2) LalP e 1993</t>
  </si>
  <si>
    <t>Problemi e tendenze del diritto internazionale dell'economia : liber amicorum in onore di Paolo Picone / a cura di Aldo Ligustro e Giorgio Sacerdoti.</t>
  </si>
  <si>
    <t>Napoli : Editoriale Scientifica, 2011.</t>
  </si>
  <si>
    <t>34(082.2) PicP p 2011</t>
  </si>
  <si>
    <t>Liber amicorum Raymond Ranjeva : l'Afrique et le droit international : variations sur l'organisation internationale = Africa and international law : reflections on the international organization / mélanges préparés sous la direction de Maurice Kamga, Makane Moïse Mbengue.</t>
  </si>
  <si>
    <t>Paris : Pedone, 2013.</t>
  </si>
  <si>
    <t>34(082.2) RanR l 2013</t>
  </si>
  <si>
    <t>Health law, human rights and the Biomedicine Convention : essays in honour of Henriette Roscam Abbing / edited by J.K.M. Gevers, E.H. Hondius, J.H. Hubben.</t>
  </si>
  <si>
    <t>Leiden Boston : Martinus Nijhoff, 2005.</t>
  </si>
  <si>
    <t>34(082.2) RosH h 2005</t>
  </si>
  <si>
    <t>Enjeux et perspectives : droit internationl, droit de la mer, droits de l'homme / coordonnés par Laurence Boisson de Chazournes ... [et al.]</t>
  </si>
  <si>
    <t>Paris : A. Pedone, 2020.</t>
  </si>
  <si>
    <t>34(082.2) ΔίπΧ e 2020</t>
  </si>
  <si>
    <t>Ευρωπαϊκή ολοκλήρωση : ευκαιρίες για τη νεολαία, δικαστική προστασία και θεμελιώδη δικαιώματα : πρακτικά συνεδρίου υπό την αιγίδα του Υπουργείου Εξωτερικών, Θεσσαλονίκη, 20-21 Φεφρουαρίου 2014 / επιμέλεια Δέσποινα Αναγνωστοπούλου.</t>
  </si>
  <si>
    <t>Θεσσαλονίκη : Εκδόσεις Πανεπιστημίου Μακεδονίας, 2014.</t>
  </si>
  <si>
    <t>34(082.2) ΙωαΚ ε 2014</t>
  </si>
  <si>
    <t>Convention européenne des droits de l'homme, un instrument vivant : mélangés en l'honneur de Christos L. Rozakis / édité par Dean Spielmann, Marialena Tsirli, Panayotis Voyatzis = The European Convention on Human Rights, a living instrument : essays in honour of Christos L. Rozakis / edited by Dean Spielmann, Marialena Tsirli, Panayotis Voyatzis.</t>
  </si>
  <si>
    <t>Bruxelles : Bruylant, 2011.</t>
  </si>
  <si>
    <t>34(082.2) ΡοζΧ c 2011</t>
  </si>
  <si>
    <t>Lʹavenir de la justice communautaire : enjeux et perspectives sous la direction de Rostane Mehdi.</t>
  </si>
  <si>
    <t>Paris : la Documentation française, 1999.</t>
  </si>
  <si>
    <t>34(4-672EU)(063) AJC1998 1999</t>
  </si>
  <si>
    <t>Τι είναι δίκαιο : η νομική επιστήμη για όλους / Απόστολος Σ. Γεωργιάδης.</t>
  </si>
  <si>
    <t>2η έκδ. επικ.</t>
  </si>
  <si>
    <t>Ηράκλειο : Πανεπιστημιακές Εκδόσεις Κρήτης, c2023.</t>
  </si>
  <si>
    <t>34(495) ΓεωΑ τ 2023</t>
  </si>
  <si>
    <t>Ο φιλελευθερισμός και τα όρια της δικαιοσύνης / Michael J. Sandel μετάφραση Κατερίνα Γεωργοπούλου εισαγωγή-επιμέλεια Γρηγόρης Μολύβας.</t>
  </si>
  <si>
    <t>Sandel, Michael J.</t>
  </si>
  <si>
    <t>Αθήνα : Πόλις, 2003</t>
  </si>
  <si>
    <t>340.114 SanM φ 2003</t>
  </si>
  <si>
    <t>Θέματα γενικής θεωρίας και λογικής του δικαίου. Γαλλική;"Themes de theorie generale et de logique du droit / G. Mitsopoulos [traduction en francais par Fabienne Vogin]."</t>
  </si>
  <si>
    <t>Athenes (Academie d'Athenes, Centre de Recherche sur la Philosophie Grecque), 2006.</t>
  </si>
  <si>
    <t>340.12 ΜητΓ θ/t 2006</t>
  </si>
  <si>
    <t>Τοπική, νέα ρητορική και επιστήμη του δικαίου. Γαλλικά;"Topique</t>
  </si>
  <si>
    <t>nouvelle rhétorique et science du droit / G. Mitsopoulos traduction en français Fabienne Vogin."</t>
  </si>
  <si>
    <t>[Athènes]: Académie d'Athènes. Centre de Recherche sur la Philosophie Grecque, 2008.</t>
  </si>
  <si>
    <t>340.12 ΜητΓ τ/t 2008</t>
  </si>
  <si>
    <t>Ο ποινικολόγος : 55 χρόνια στους δρόμους της δικαιοσύνης / Αριστείδης Ι. Οικονομίδης.</t>
  </si>
  <si>
    <t>Οικονομίδης, Αριστείδης Ι.</t>
  </si>
  <si>
    <t>Αθήνα : Νομική Βιβλιοθήκη, 2014.</t>
  </si>
  <si>
    <t>340.143 ΟικΑ π 2014</t>
  </si>
  <si>
    <t>Realizing utopia : the future of international law / edited by Antonio Cassese.</t>
  </si>
  <si>
    <t>Oxford : Oxford University Press, 2012.</t>
  </si>
  <si>
    <t>341 CasA r 2012</t>
  </si>
  <si>
    <t>International law in antiquity / David J.Bederman.</t>
  </si>
  <si>
    <t>Bederman, David J.</t>
  </si>
  <si>
    <t>Cambridge : Cambridge University Press, 2001</t>
  </si>
  <si>
    <t>341(3) BedD i 2001</t>
  </si>
  <si>
    <t>Théorie du droit international / Robert Kolb.</t>
  </si>
  <si>
    <t>Kolb, Robert.</t>
  </si>
  <si>
    <t>Bruxelles : Bruylant, 2013.</t>
  </si>
  <si>
    <t>341.01 KolR t 2013</t>
  </si>
  <si>
    <t>L'éthique du droit international / Alain Papaux, Éric Wyler.</t>
  </si>
  <si>
    <t>Papaux, Alain.</t>
  </si>
  <si>
    <t>Paris : Presses universitaires de France, 1997.</t>
  </si>
  <si>
    <t>341.01 PapA e 1997</t>
  </si>
  <si>
    <t>Le droit des gens / John Rawls avant-propos Bertrand Guillarne, commentaire Stanley Hoffmann.</t>
  </si>
  <si>
    <t>Rawls, John, 1921-2002.</t>
  </si>
  <si>
    <t>Paris : Editions Esprit, 1996.</t>
  </si>
  <si>
    <t>341.01 RawJ d 1996</t>
  </si>
  <si>
    <t>Droit international et diversité des cultures juridiques = International law and diversity of legal cultures : Journée franco-allemande [de la] Société francaise pour le droit international [et de la Deutsche Gesellschaft für Volkerrecht, 3 et 4 novembre 2006, a Nice] [préface par Jean-Marc Thouvenin et Christian Tomuschat].</t>
  </si>
  <si>
    <t>Société Francaise pour le Droit International. Journée franco-allemande (6th 2006: Nice)</t>
  </si>
  <si>
    <t>Paris : Editions Pédone, 2008.</t>
  </si>
  <si>
    <t>341.01(063) SFDI2006 d 2008</t>
  </si>
  <si>
    <t>Le Concept dʹorganisation internationale / Georges Abi-Saab.</t>
  </si>
  <si>
    <t>Abi-Saab, Georges.</t>
  </si>
  <si>
    <t>Paris : UNESCO, 1980.</t>
  </si>
  <si>
    <t>341.1 AbSG c 1980</t>
  </si>
  <si>
    <t>Decision-making in the BSEC : a creative cartography of governance / Ioannis Stribis.</t>
  </si>
  <si>
    <t>Στρίμπης, Ιωάννης.</t>
  </si>
  <si>
    <t>Athens : International Centre for Black Sea Studies, 2006.</t>
  </si>
  <si>
    <t>341.1 BSEC ΣτρΙ d 2006</t>
  </si>
  <si>
    <t>Le droit international public / Louis-Antoine Aledo.</t>
  </si>
  <si>
    <t>Aledo, Louis-Antoine.</t>
  </si>
  <si>
    <t>341.1/.8 AleL d 2005</t>
  </si>
  <si>
    <t>341.1/.8 AleL d 2009</t>
  </si>
  <si>
    <t>The outlook for international law / by J. L. Brierly.</t>
  </si>
  <si>
    <t>Brierly, James Leslie.</t>
  </si>
  <si>
    <t>Oxford : Clarendon Press, 1944.</t>
  </si>
  <si>
    <t>341.1/.8 BriJ o 1944</t>
  </si>
  <si>
    <t>International law / Antonio Cassese.</t>
  </si>
  <si>
    <t>Cassese, Antonio.</t>
  </si>
  <si>
    <t>Oxford : Oxford University Press, 2005.</t>
  </si>
  <si>
    <t>341.1/.8 CasA i 2005</t>
  </si>
  <si>
    <t>Mezhdunarodnoe pravo. English;"International law : a Russian introduction / V.I. Kuznetsov</t>
  </si>
  <si>
    <t>B.R. Tuzmukhamedov edited and translated</t>
  </si>
  <si>
    <t>Utrecht : Eleven International Publishing, 2009.</t>
  </si>
  <si>
    <t>341.1/.8 KuzV m/i 2009</t>
  </si>
  <si>
    <t>Derecho internacional / Antonio Remiro Brotóns ... [et al.].</t>
  </si>
  <si>
    <t>Remiro Brotons, Antonio, 1945-</t>
  </si>
  <si>
    <t>Valencia, [Spain] : Tirant lo Blanch, 2010.</t>
  </si>
  <si>
    <t>341.1/.8 RemA d 2010</t>
  </si>
  <si>
    <t>Droit international public / Charles Rousseau.</t>
  </si>
  <si>
    <t>Rousseau, Charles E., 1902-1993.</t>
  </si>
  <si>
    <t>Paris : Dalloz, 1984.</t>
  </si>
  <si>
    <t>341.1/.8 RouC d 1984</t>
  </si>
  <si>
    <t>Quelle place pour l'état dans le droit international d'aujourd'hui? / par Jean Salmon.</t>
  </si>
  <si>
    <t>Salmon, Jean.</t>
  </si>
  <si>
    <t>Leiden Boston : Martinus Nijhoff, 2011.</t>
  </si>
  <si>
    <t>341.1/.8 SalJ q 2011</t>
  </si>
  <si>
    <t>Towards an international law of co-progressiveness, part II : membership, leadership and responsibility / by Sienho Yee.</t>
  </si>
  <si>
    <t>Yee, Sienho, 1965-</t>
  </si>
  <si>
    <t>Leiden Boston : Brill Nijhoff, [2014]</t>
  </si>
  <si>
    <t>341.1/.8 YeeS t 2014</t>
  </si>
  <si>
    <t>Cursos Euromediterráneos bancaja de derecho internacional = Bancaja Euromediterranean courses of international law= Cours Euro-Mediterranéens bancaja de droit international Jorge Cardona Llorens, director.</t>
  </si>
  <si>
    <t>Casanovas y La Rosa, Oriol.</t>
  </si>
  <si>
    <t>[Castellón] : Centro Internacional Bancaja para la Paz y el Desarrollo [Pamplona] : [Aranzadi Editorial], [1997?]-</t>
  </si>
  <si>
    <t>341.1/.8(063) CEBDI2002 c 1998 2</t>
  </si>
  <si>
    <t>341.1/.8(063) CEBDI2002 c 2003 6</t>
  </si>
  <si>
    <t>341.1/.8(063) CEBDI2006 c 2006 10</t>
  </si>
  <si>
    <t>341.1/.8(063) CEBDI2007/2008 c 2007-2008 11-12</t>
  </si>
  <si>
    <t>Wuhan University lectures on international law II = 武大国际法讲演集（第2卷) / Vladimir Djuro Degan.</t>
  </si>
  <si>
    <t>Degan, Vladimir Djuro.</t>
  </si>
  <si>
    <t>Wuhan : University Press, 2010.</t>
  </si>
  <si>
    <t>341.1/.8(081.2) DegV w 2010</t>
  </si>
  <si>
    <t>Les Nations Unies : textes fondametaux / Alain Pellet.</t>
  </si>
  <si>
    <t>Pellet, Alain.</t>
  </si>
  <si>
    <t>Paris : PUF, 1995.</t>
  </si>
  <si>
    <t>341.123 PelA n 1995</t>
  </si>
  <si>
    <t>Standard-setting at UNESCO. French;"L'action normative a l'UNESCO."</t>
  </si>
  <si>
    <t>Paris : Éditions UNESCO : Leiden Boston : Martinus Nijhoff, c2007.</t>
  </si>
  <si>
    <t>341.123 YusA e 2007 1</t>
  </si>
  <si>
    <t>90 χρόνια από τη Συνθήκη της Λωζάννης : η λειτουργία της Συνθήκης υπό το φως των εξελίξεων μετά το 1923 / επιμέλεια έκδοσης Φωτεινή Παζαρτζή, Κωνσταντίνος Αντωνόπουλος.</t>
  </si>
  <si>
    <t>341.218(560) ΠαζΦ ε 2014</t>
  </si>
  <si>
    <t>L'uti possidetis iuris nel diritto internazionale / Giuseppe Nesi.</t>
  </si>
  <si>
    <t>Nesi, Giuseppe.</t>
  </si>
  <si>
    <t>341.218.3 NesG u 1996</t>
  </si>
  <si>
    <t>La nationalité des véhicules en droit international public / Niki Aloupi.</t>
  </si>
  <si>
    <t>Αλούπη, Νίκη.</t>
  </si>
  <si>
    <t>Paris : Editions Pedone, 2020.</t>
  </si>
  <si>
    <t>341.22 ΑλοΝ n 2020</t>
  </si>
  <si>
    <t>The international law of the sea / E. D. Brown.</t>
  </si>
  <si>
    <t>Brown, E. D. Edward Duncan, 1934-</t>
  </si>
  <si>
    <t>Aldershot : Dartmouth, 1994.</t>
  </si>
  <si>
    <t>341.221.2 BroE i 1994 1</t>
  </si>
  <si>
    <t>Le droit international de la mer / Jean Combacau.</t>
  </si>
  <si>
    <t>Combacau, Jean.</t>
  </si>
  <si>
    <t>Paris : Presses niversitaires de France, 1985.</t>
  </si>
  <si>
    <t>341.221.2 ComJ d 1985</t>
  </si>
  <si>
    <t>The right of innocent passage and the evolution of the international law of the sea : the current regime of 'free' navigation in coastal waters of third states / Francis Ngantcha.</t>
  </si>
  <si>
    <t>Ngantcha, Francis.</t>
  </si>
  <si>
    <t>London : Pinter, 1990.</t>
  </si>
  <si>
    <t>341.221.2 NgaF r 1990</t>
  </si>
  <si>
    <t>Elementi di diritto internazionale del mare / Tullio Scovazzi.</t>
  </si>
  <si>
    <t>Scovazzi, Tullio.</t>
  </si>
  <si>
    <t>3a. ed.</t>
  </si>
  <si>
    <t>Milano : Giuffrè, c2002.</t>
  </si>
  <si>
    <t>341.221.2 ScoT e 2002</t>
  </si>
  <si>
    <t>Η ελληνο-τουρκική διαφορά για την υφαλοκρηπίδα του Αιγαίου : εναλλακτικές προτάσεις και λύσεις / Χαριτίνη Δίπλα.</t>
  </si>
  <si>
    <t>Δίπλα, Χαριτίνη.</t>
  </si>
  <si>
    <t>Αθήνα : Ελληνικό ΄Ιδρυμα Αμυντικής και Εξωτερικής Πολιτικής, 1992.</t>
  </si>
  <si>
    <t>341.221.2 ΔιπΧ ε 1992</t>
  </si>
  <si>
    <t>La contribution de la Convention des Nations Unies sur le Droit de la Mer à la bonne gouvernance des mers et des océans : actes du IVême Colloque ordinaire de l'Association internationale du droit de la mer = La contribución de la Convención de las Naciones Unidas sobre el Derecho del Mar a la buena gobernanza de los mares y océanos = The contribution of the United Nations Convention on the Law of the Sea to good governance of the oceans and seas : proceedings of the fourth Ordinary Conference of the International Association for the Law of the Sea / Association internationale du droit de la mer José Manuel Sobrino Heredia (dir.)</t>
  </si>
  <si>
    <t>Association internationale du droit de la mer.</t>
  </si>
  <si>
    <t>Napoli : Editoriale Scientifica, 2014.</t>
  </si>
  <si>
    <t>341.221.2(063) AIDM.C2012 c 2014</t>
  </si>
  <si>
    <t>Dominio del mare Adriatico della Serenisima Repubblica di Venezia / di fra Paolo Sarpi introduzione di Tullio Scovazzi con il testo della Convenzione delle Nazioni Unite sul diritto del mare.</t>
  </si>
  <si>
    <t>Sarpi, Paolo, 1552-1623.</t>
  </si>
  <si>
    <t>Torino : G.Giappichelli, 2001.</t>
  </si>
  <si>
    <t>341.221.2(262.3) Sar d 2001</t>
  </si>
  <si>
    <t>Legal and scientific aspects of continental shelf limits / edited by Myron H. Nordquist, John Norton Moore, Tomas H. Heidar.</t>
  </si>
  <si>
    <t>University of Virginia. Center for Oceans Law and Policy. Conference (27th : 2003 : Reykjavik, Iceland)</t>
  </si>
  <si>
    <t>The Hague Boston : M. Nijhoff Publishers, c2004.</t>
  </si>
  <si>
    <t>341.221.28(063) UV.COL2003 l 2004</t>
  </si>
  <si>
    <t>Current maritime issues and the international maritime organization / edited by Myron H. Nordquist, John Norton Moore.</t>
  </si>
  <si>
    <t>University of Virginia. Center for Oceans Law and Policy. Conference (23rd : 1999 : London)</t>
  </si>
  <si>
    <t>The Hague Boston London : M. Nijhoff Publishers, c1999.</t>
  </si>
  <si>
    <t>341.225(063) UV.COL1999 c 1999</t>
  </si>
  <si>
    <t>Le droit de l'espace et la privatisation des activités spatiales / sous la direction d'Armel Kerrest.</t>
  </si>
  <si>
    <t>Société française pour le droit international. Journées d'études (2002 : Brest, France)</t>
  </si>
  <si>
    <t>Paris : Pédone, 2003.</t>
  </si>
  <si>
    <t>341.229‪(063)‬ DEP2002 2003</t>
  </si>
  <si>
    <t>Self-determination of peoples and plural-ethnic states in contemporary international law : failed states, nation-building and the alternative, federal option / Edward McWhinney.</t>
  </si>
  <si>
    <t>McWhinney, Edward.</t>
  </si>
  <si>
    <t>Leiden Boston : Martinus Nijhoff Publishers, 2007.</t>
  </si>
  <si>
    <t>341.231 McWE s 2007</t>
  </si>
  <si>
    <t>Tratado de direito internacional dos direitos humanos / Antonio Augusto Cançado Trindade.</t>
  </si>
  <si>
    <t>CançadoTrindade, Antônio Augusto.</t>
  </si>
  <si>
    <t>Porto Alegre : Sergio Antonio Fabris Editor, 1999.</t>
  </si>
  <si>
    <t>341.231.14 CanA t 1999 2</t>
  </si>
  <si>
    <t>341.231.14 CanA t 1999 3</t>
  </si>
  <si>
    <t>Les Nations Unies et les droits de lʹ homme : enjeux et defis dʹune reforme / Centre de recherche sur les droits de lʹ homme et le droit humanitaire (CRDH), Université Panthéon-Assas (Paris 11) sous la direction de Emmanuel Decaux.</t>
  </si>
  <si>
    <t>Université Panthéon-Assas (Paris 11) .Centre de Recherche sur les Droits de lʹ Homme et le Droit Humanitaire.</t>
  </si>
  <si>
    <t>Paris : Éditions A. Pedone, 2006.</t>
  </si>
  <si>
    <t>341.231.14 DecE n 2006</t>
  </si>
  <si>
    <t>La Convention pour la protection de toutes les personnes contre les disparitions forcées : actes de la journée d'études du 11 mai 2007 / organisée par le Centre de recherche sur les droits de l'homme et le droit humanitaire (C.R.D.H.) de l'Université Panthéon-Assas (Paris II) Emmanuel Decaux et Olivier de Frouvelle (éd.).</t>
  </si>
  <si>
    <t>Bruxelles : Nemesis : Bruylant, 2009.</t>
  </si>
  <si>
    <t>341.231.14(063) CPT2007 2009</t>
  </si>
  <si>
    <t>La protection des droits de lʹhomme et lʹévolution du droit international : colloque de Strasbourg, [29-31 mai 1997] Société francaise pour le droit international.</t>
  </si>
  <si>
    <t>Societe Francaise pour le Droit International. Colloque (31st 1997: Strasbourg).</t>
  </si>
  <si>
    <t>Paris : E?ditions A. Pedone, 1998.</t>
  </si>
  <si>
    <t>341.231.14(063) SFDI.C1997 p 1998</t>
  </si>
  <si>
    <t>Οικουμενικά ανθρώπινα δικαιώματα και οι εχθροί τους : (δέκατος όγδοος - εικοστός πρώτος αιώνας) / Αλέξης Ηρακλείδης.</t>
  </si>
  <si>
    <t>Αθήνα : Επίκεντρο , 2022.</t>
  </si>
  <si>
    <t>341.231.14(091) ΗραΑ ο 2022</t>
  </si>
  <si>
    <t>La convention européenne des droits de l'homme / Frédéric Sudre.</t>
  </si>
  <si>
    <t>Sudre, Frédéric.</t>
  </si>
  <si>
    <t>341.231.14(4) SudF c 2002</t>
  </si>
  <si>
    <t>EU gender equality law / Theodora Hiou-Maniatopoulou.</t>
  </si>
  <si>
    <t>Χίου-Μανιατοπούλου, Θεοδώρα.</t>
  </si>
  <si>
    <t>Athens: Papazisis Publishers, 2007.</t>
  </si>
  <si>
    <t>341.231.14-055.2(4-672EU) ΧιοΘ e 2007</t>
  </si>
  <si>
    <t>Les métamorphoses de la sécurité collective : droit, pratique et enjeux stratégiques : journées franco-tunisiennes : actes des journées d'études de Hammamet, Tunisie, organisée les 24 et 25 juin 2004 / Société française pour le droit international.</t>
  </si>
  <si>
    <t>Société française pour le droit international. Journées d'études (2004 : Hammamet, Tunisia)</t>
  </si>
  <si>
    <t>Paris : Pedone, 2005.</t>
  </si>
  <si>
    <t>341.232(063) MSC2004 2005</t>
  </si>
  <si>
    <t>Expanding conceptual boundaries / the High Commissioner on National Minorities and the protection of minority rights in the OSCE / Yeorgios I. Diacofotakis.</t>
  </si>
  <si>
    <t>Διακοφωτάκης, Γεώργιος Ι.</t>
  </si>
  <si>
    <t>Athens : Ant. N. Sakkoulas Brussels : Bruylant, 2002.</t>
  </si>
  <si>
    <t>341.234 ΔιαΓ e 2002</t>
  </si>
  <si>
    <t>Justifications of minority protection in international law / Athanasia Spiliopoulou Akermark.</t>
  </si>
  <si>
    <t>Σπηλιωπούλου-Åkermark, Αθανασία.</t>
  </si>
  <si>
    <t>Upsala : Iustus Förlag, 1997.</t>
  </si>
  <si>
    <t>341.234 ΣπηΑ j 1997</t>
  </si>
  <si>
    <t>Derechos humanos y responsabilidad internacional del estado / Asdrúbal Aguiar prólogo, Héctor Fix-Zamudio.</t>
  </si>
  <si>
    <t>Aguiar Aranguren, Asdrúbal.</t>
  </si>
  <si>
    <t>[Caracas] : Monte Avila Editores Latinoaméricana : Universidad Católica Andrés Bello, 1997.</t>
  </si>
  <si>
    <t>341.236 AguA d 1997</t>
  </si>
  <si>
    <t>State responsibility for injuries to aliens / by C. F. Amerasinghe.</t>
  </si>
  <si>
    <t>Amerasinghe, Chittharanjan Felix, 1933-</t>
  </si>
  <si>
    <t>Oxford : Clarendon Press, 1967.</t>
  </si>
  <si>
    <t>341.236 AmeC s 1967</t>
  </si>
  <si>
    <t>Les crimes internationaux de l'Etat dans les travaux de codification de la responsabilité des Etats entrepris par les Nations Unies / Marina Spinedi.</t>
  </si>
  <si>
    <t>Spinedi, Marina.</t>
  </si>
  <si>
    <t>[Florence] : Institut universitaire européen, Département des sciences juridiques, [1984]</t>
  </si>
  <si>
    <t>341.236 SpiM c [1984]</t>
  </si>
  <si>
    <t>Le droit des traités / Jean Combacau.</t>
  </si>
  <si>
    <t>Paris : Presses Universitaires de France, 1991.</t>
  </si>
  <si>
    <t>341.24 ComJ d 1991</t>
  </si>
  <si>
    <t>Introduction au droit des traités. English;"Introduction to the law of treaties / Paul Reuter translated by José Mico and Peter Haggenmacher."</t>
  </si>
  <si>
    <t>Reuter, Paul, 1911-1990.</t>
  </si>
  <si>
    <t>London New York : Pinter Publishers, c1989.</t>
  </si>
  <si>
    <t>341.24 ReuP i/i 1989</t>
  </si>
  <si>
    <t>War, aggression, and self-defence / Yoram Dinstein.</t>
  </si>
  <si>
    <t>Dinstein, Yoram.</t>
  </si>
  <si>
    <t>4th edition</t>
  </si>
  <si>
    <t>Cambridge : Cambridge University Press, 2005.</t>
  </si>
  <si>
    <t>341.3 DinY w 2005</t>
  </si>
  <si>
    <t>The code of international armed conflict / by Howard S. Levie.</t>
  </si>
  <si>
    <t>Levie, Howard S. (Howard Sidney), 1907-2009.</t>
  </si>
  <si>
    <t>London New York : Oceana Publications, 1986.</t>
  </si>
  <si>
    <t>341.3 LevH c 1986 1</t>
  </si>
  <si>
    <t>341.3 LevH c 1986 2</t>
  </si>
  <si>
    <t>Documents on the laws of war / edited by Adam Roberts and Richard Guelff.</t>
  </si>
  <si>
    <t>Oxford : Clarendon Press, 1982.</t>
  </si>
  <si>
    <t>341.3(094.2) RobA d 1982</t>
  </si>
  <si>
    <t>New rules for victims of armed conflicts : commentary on the two 1977 protocols additional to the Geneva Conventions of 1949 / by Michael Bothe, Karl Josef Partsch, Waldemar A. Solf ; with the collaboration of Martin Eaton.</t>
  </si>
  <si>
    <t>Bothe, Michael.</t>
  </si>
  <si>
    <t>The Hague : Martinus Nijhoff Publishers, 1982.</t>
  </si>
  <si>
    <t>341.33 BotM n 1982</t>
  </si>
  <si>
    <t>Cours de cinq leçons sur les Conventions de Genève / par Henri Coursier.</t>
  </si>
  <si>
    <t>Coursier, Henri.</t>
  </si>
  <si>
    <t>Genève : Comité International de la Croix-Rouge, 1963.</t>
  </si>
  <si>
    <t>341.33 CouH c 1963</t>
  </si>
  <si>
    <t>Commentaire des protocoles additionnels du 8 juin 1977 aux Conventions de Geneve du 12 aout 1949 / Claude Pilloud ... [et al.] ; edition et coordination, Yves Sandoz, Christophe Swinarski, Bruno Zimmermann.</t>
  </si>
  <si>
    <t>Geneve : M. Nijhoff, 1986.</t>
  </si>
  <si>
    <t>341.33 CPA 1986</t>
  </si>
  <si>
    <t>Les Dimensions internationales du droit humanitaire.</t>
  </si>
  <si>
    <t>Paris : Pedone, c1986.</t>
  </si>
  <si>
    <t>341.33 DID 1986</t>
  </si>
  <si>
    <t>International humanitarian law of armed conflict : some aspects of the principle of distinction and related problems / by Esbjörn Rosenblad.</t>
  </si>
  <si>
    <t>Rosenblad, Esbjörn.</t>
  </si>
  <si>
    <t>Geneva : Henry Dunant Institute, 1979.</t>
  </si>
  <si>
    <t>341.33 RosE i 1979</t>
  </si>
  <si>
    <t>Commentary on the additional protocols of 8 June 1977 to the Geneva Conventions of 12 August 1949 / Claude Pilloud ... [et al.] editors, Yves Sandoz, Christophe Swinarski, Bruno Zimmermann.</t>
  </si>
  <si>
    <t>Geneva : International Committee of the Red Cross : Martinus Nijhoff Publishers, 1987.</t>
  </si>
  <si>
    <t>341.33 SanY c 1987</t>
  </si>
  <si>
    <t>Conflitti armati e situazioni di emergenza: la risposta del diritto internazionale : relazioni al ciclo di conferenze tenuto nell'Università di Milano-Bicocca, marzo-aprile 2006 / a cura di Irini Papanicolopulu, Tullio Scovazzi.</t>
  </si>
  <si>
    <t>Milano : Giuffrè, 2007.</t>
  </si>
  <si>
    <t>341.33(063) CAS2006 2007</t>
  </si>
  <si>
    <t>Le début et la fin de l'application du droit de l'occupation / Vaios Koutroulis préface de Pierre Klein.</t>
  </si>
  <si>
    <t>Κουτρούλης, Βάϊος.</t>
  </si>
  <si>
    <t>Paris : Editions Pedone, 2010.</t>
  </si>
  <si>
    <t>341.34 ΚουΒ d 2010</t>
  </si>
  <si>
    <t>Environmental warfare : a technical, legal, and policy appraisal / edited by Arthur H. Westing.</t>
  </si>
  <si>
    <t>London Philadelphia : Taylor &amp; Francis, 1984.</t>
  </si>
  <si>
    <t>341.36 WesA e 1984</t>
  </si>
  <si>
    <t>The law of war and neutrality at sea/ by Robert W. Tucker.</t>
  </si>
  <si>
    <t>Tucker, Robert W.</t>
  </si>
  <si>
    <t>Washington: United States Government Printing Office, 1957.</t>
  </si>
  <si>
    <t>341.362 TucR l 1957</t>
  </si>
  <si>
    <t>Διατάξεις του εν πολέμω διεθνούς ναυτικού δικαίου.</t>
  </si>
  <si>
    <t>Ελλάδα. Υπουργείο Εμπορικής Ναυτιλίας</t>
  </si>
  <si>
    <t>Εν Αθήναις : Εκ του Εθνικού Τυπογραφείου, 1913.</t>
  </si>
  <si>
    <t>341.362(094.2) ΔΠΔ 1913</t>
  </si>
  <si>
    <t>Le droit international a l'épreuve du terrorisme / par Pierre Klein.</t>
  </si>
  <si>
    <t>Klein, Pierre.</t>
  </si>
  <si>
    <t>Leiden Boston : Martinus Nijhoff, 2007.</t>
  </si>
  <si>
    <t>341.4 KleP d 2007</t>
  </si>
  <si>
    <t>Dictionnaire de droit international pénal : termes choisis / Anne-Marie La Rosa préface de Antonio Cassese.</t>
  </si>
  <si>
    <t>La Rosa, Anne-Marie.</t>
  </si>
  <si>
    <t>341.4(038) = 133.1 LaRA d 1998</t>
  </si>
  <si>
    <t>International Criminal Court : a new dimension in international justice : questions and prospects for a new humanitarian order : proceedings of the colloquium organized by the Hellenic Ministry of Foreign Affairs, the Hellenic Ministry of National Defence and the Institute of International Relations (section on human rights and humanitarian law policy), Santorini, 14-16 September 2000 edited by S. Perrakis.</t>
  </si>
  <si>
    <t>Athens : Ant. N. Sakkoulas Publishers, 2002.</t>
  </si>
  <si>
    <t>341.4(063) ICC2000 2002</t>
  </si>
  <si>
    <t>Το έγκλημα της γενοκτονίας / Απόστολου Ι. Παπασλιώτου ; πρόλογος Δημητρίου Ι. Παππά.</t>
  </si>
  <si>
    <t>Παπασλιώτης, Απόστολος Ι.</t>
  </si>
  <si>
    <t>Θεσσαλονίκη : [χ. ό.], 1966.</t>
  </si>
  <si>
    <t>341.485 ΠαπΑ ε 1966</t>
  </si>
  <si>
    <t>Le génocide revisité = Genocide revisited / International Law Association. Hellenic Branch, Marangopoulos Foundation for Human Rights Alice Yotopoulos- Marangopoulos, Photini Pazartzis (eds.) avec le concous de Lydia-Maria Bolani.</t>
  </si>
  <si>
    <t>International Law Association. Hellenic Branch International Conference (2008 : Athens, Greece)</t>
  </si>
  <si>
    <t>Athènes : Ant. N. Sakkoulas Bruxelles : Bruylant, 2010.</t>
  </si>
  <si>
    <t>341.485(063) GR2008 2010</t>
  </si>
  <si>
    <t>Cent ans de règlement pacifique des différends interétatiques / par Lucius Caflish.</t>
  </si>
  <si>
    <t>Caflixh, Lucius.</t>
  </si>
  <si>
    <t>The Hague Boston London : Martinus Nijhoff, 2002.</t>
  </si>
  <si>
    <t>341.62 CarL c 2002</t>
  </si>
  <si>
    <t>Counterclaims before the International Court of Justice / Constantine Antonopoulos.</t>
  </si>
  <si>
    <t>Αντωνόπουλος, Κωνσταντίνος.</t>
  </si>
  <si>
    <t>The Hague, Netherlands : T.M.C. Asser Press, 2011.</t>
  </si>
  <si>
    <t>341.645.2 ΑντΚ c 2011</t>
  </si>
  <si>
    <t>Les sanctions économiques en droit international = Economic sanctions in international law / Hague Academy of International Law.</t>
  </si>
  <si>
    <t>The Hague Boston : M. Nijhoff Publishers Cambridge, MA, USA : Sold and distributed in the U.S. and Canada by Kluwer Law International, 2002.</t>
  </si>
  <si>
    <t>341.655 SED 2002</t>
  </si>
  <si>
    <t>Le droit international des armes nucléaires / sous la direction de Serge Sur avec le concours du CRI Centre de Recherches Internationales de l' Université Panthéon-Assas (Paris II)</t>
  </si>
  <si>
    <t>Société Française pour le Droit International. Journée d' études (París, France)</t>
  </si>
  <si>
    <t>Paris : Editions A. Pedone, 1998.</t>
  </si>
  <si>
    <t>341.67(063) SFDI1997 d 1998</t>
  </si>
  <si>
    <t>Η ανθρώπινη διάσταση της διπλωματικής προστασίας : φύση και οριοθέτηση / Βασίλης Περγαντής πρόλογος Κώστας Χατζηκωνσταντίνου.</t>
  </si>
  <si>
    <t>Περγαντής, Βασίλης. Επιμελητής.</t>
  </si>
  <si>
    <t>341.7 ΠερΒ α 2017</t>
  </si>
  <si>
    <t>La protection consulaire : Journée d'études de Lyon / société française pour le droit international.</t>
  </si>
  <si>
    <t>Journée d'études de Lyon (2005 : Lyon, France)</t>
  </si>
  <si>
    <t>Paris : Pedone, 2006.</t>
  </si>
  <si>
    <t>341.73‪(063)‬ PCJ2005 2006</t>
  </si>
  <si>
    <t>International negotiation : a process of relational governance for international common interest / Evangelos Raftopoulos.</t>
  </si>
  <si>
    <t>Cambridge: Cambridge University Press, 2019.</t>
  </si>
  <si>
    <t>341.76 ΡαυΕ i 2109</t>
  </si>
  <si>
    <t>Manual on oil pollution / [Marine Environment Protection Committee].</t>
  </si>
  <si>
    <t>1998 ed.</t>
  </si>
  <si>
    <t>London : International Maritime Organization, 1998.</t>
  </si>
  <si>
    <t>341:502.51 MOP 1998</t>
  </si>
  <si>
    <t>The UNECE Convention on the Protection and Use of Transboundary Watercourses and International Lakes : its contribution to international water cooperation / edited by Attila Tanzi ... [et al.]</t>
  </si>
  <si>
    <t>Leiden Boston : Brill Nijhoff, [2015]</t>
  </si>
  <si>
    <t>341:502.51 TanA u 2015</t>
  </si>
  <si>
    <t>Law, science &amp; ocean management / edited by Myron H. Nordquist, Long Ronan, Tomas H. Heidar, John Norton Moore.</t>
  </si>
  <si>
    <t>University of Virginia. Center for Oceans Law and Policy. Conference (30th : 2006 : Dublin, Ireland)</t>
  </si>
  <si>
    <t>The Hague Boston London : M. Nijhoff Publishers, c2007.</t>
  </si>
  <si>
    <t>341:502.51(063) UV.COL2006 l 2007</t>
  </si>
  <si>
    <t>Consolidated texts of the International Convention on civil liability for oil pollution damage, 1992 and the International convention on the establishment of an international fund for compensation for oil pollution damage, 1992 : final act of the International Conference on the Revision of the 1969 Civil Liability Convention. 1992, with resolutions.</t>
  </si>
  <si>
    <t>London : IMO, 1996.</t>
  </si>
  <si>
    <t>341:502.51(26) CTI 1996</t>
  </si>
  <si>
    <t>Contributions to international environmental negotiation in the Mediterranean context / edited by Evangelos Raftopoulos and Moira L. McConnell.</t>
  </si>
  <si>
    <t>Athens : Nomiki Bibliothiki [Bruxelles] : Bruylant, 2014.</t>
  </si>
  <si>
    <t>341:502.51(262) ΡαυΕ c 2014</t>
  </si>
  <si>
    <t>Questions choisies de droit comparé de l'environnement / Amel Aquij-Mrad ... [et al.] textes rassemblés et présentés par Sergio Gerotto.</t>
  </si>
  <si>
    <t>Aquij-Mira, Amel</t>
  </si>
  <si>
    <t>Padova : Cleup, 2002.</t>
  </si>
  <si>
    <t>341:502/504 AquA q 2002</t>
  </si>
  <si>
    <t>L'effectivité du droit international de l'environnement : Contrôle de la mise en جuvre des conventions internationales / Claude Imperiali éd. préface de Alexandre Kiss.</t>
  </si>
  <si>
    <t>[Aix-en-Provence] : Centre d'études et de recherches internationales et communautaires, Université d'Aix-Marseille III Paris : Economica, c1998.</t>
  </si>
  <si>
    <t>341:502/504 ImpC e 1998</t>
  </si>
  <si>
    <t>Treaties on transit of energy via pipelines and countermeasures / Danae Azaria.</t>
  </si>
  <si>
    <t>Azaria, Danai, 1982-</t>
  </si>
  <si>
    <t>Oxford, United Kingdom : Oxford University Press, 2015.</t>
  </si>
  <si>
    <t>341:656.56 AzaD t 2015</t>
  </si>
  <si>
    <t>The Declaration of Independence with short biographies of its signers.</t>
  </si>
  <si>
    <t>United States. Declaration of Independence.</t>
  </si>
  <si>
    <t>Bedford, Mass. : Applewood Books, [1996]</t>
  </si>
  <si>
    <t>342(73)(091) US.DI [1996]</t>
  </si>
  <si>
    <t>Le principe de séparation des pouvoirs dans la jurisprudence de la Cour européenne des droits de l'homme / Aikaterini S. Tsampi avant-propos Linos-Alexandre Sicilianos préface, Patrick Wachsmann.</t>
  </si>
  <si>
    <t>Τσαμπή, Αικαστερίνη Σ.</t>
  </si>
  <si>
    <t>Paris : Éditions A. Pedone, 2019.</t>
  </si>
  <si>
    <t>342.33(4-672EU) ΤσαΑ p 2019</t>
  </si>
  <si>
    <t>La criminalité informatique / Daniel Martin.</t>
  </si>
  <si>
    <t>Martin, Daniel, 1946-</t>
  </si>
  <si>
    <t>343:004.738.5 MarD c 1997</t>
  </si>
  <si>
    <t>Equity and equitable principles in the World Trade Organization : addressing conflicts and overlaps between the WTO and other regimes / Anastasios Gourgourinis.</t>
  </si>
  <si>
    <t>Γουργουρίνης, Αναστάσιος, Γερ.</t>
  </si>
  <si>
    <t>Abingdon New York : Routledge, 2015.</t>
  </si>
  <si>
    <t>346(06) ΠΟΕ ΓουΑ e 2015</t>
  </si>
  <si>
    <t>La réorganisation mondiale des éhanges (problémes juridiques) : Colloque de Nice / Société Franc?aise pour le Droit International.</t>
  </si>
  <si>
    <t>Société Française pour le Droit International. Colloque (29th 1995 Nice, France)</t>
  </si>
  <si>
    <t>Paris : Editions A. Pedone, 1996</t>
  </si>
  <si>
    <t>346(063) SFDI1995 r 1996</t>
  </si>
  <si>
    <t>Un accord multilatéral sur l'investissement : d'un forum de négociation à l'autre? / organisée par l'Institut des Hautes Études Internationales, Université Panthéon-Assas (Paris II) Le 7 décembre 1998.</t>
  </si>
  <si>
    <t>Paris : Éditions A. Pedone, 1999.</t>
  </si>
  <si>
    <t>346(063) SFDI1998 a 1999</t>
  </si>
  <si>
    <t>La moneta tra sovranita statale e diritto internazionale : V Convegno Torino, 1-2 giugno 2000 / Società Italiana di Diritto Internazionale.</t>
  </si>
  <si>
    <t>Società Italiana di Diritto Internazionale Convegno (5nto : 2000: Rome)</t>
  </si>
  <si>
    <t>Napoli : Editoriale Scientitica, 2001.</t>
  </si>
  <si>
    <t>346(063) SIDI.C2000 m 2001</t>
  </si>
  <si>
    <t>An international legal framework for energy / by Arghyrios A. Fatouros.</t>
  </si>
  <si>
    <t>Φατούρος, Αργύρης Α.</t>
  </si>
  <si>
    <t>346.7:620.9 ΦατΑ i 2008</t>
  </si>
  <si>
    <t>The law of trusts / James Ernest Penner with contributions from Jeremiah Lau.</t>
  </si>
  <si>
    <t>Penner, James (J.E.)</t>
  </si>
  <si>
    <t>11th ed.</t>
  </si>
  <si>
    <t>New York : Oxford University Press, 2019.</t>
  </si>
  <si>
    <t>347.129 PenJ l 2019</t>
  </si>
  <si>
    <t>Βιοηθική και ανθρώπινα δικαιώματα : τα 10 χρόνια της Σύμβασης του Oviedo: πρακτικά ημερίδας / επιμέλεια Ιωάννης Παπαδημητρίιου, Μαριάννα Δρακοπούλου Εθνική Επιτροπή Βιοηθικής, Εθνική Σχολή Δημόσιας Υγείας. Τομέας Δημόσιας Υγείας.</t>
  </si>
  <si>
    <t>Αθήνα : Αντ. Ν. Σάκκουλα, 2010.</t>
  </si>
  <si>
    <t>347.611(063) ΒΑΔ2009 2010</t>
  </si>
  <si>
    <t>Προσωπικές εταιρίες: ΟΕ \ΕΕ \Αστική εταιρία \Αφανής εταιρία \κοινοπραξία \συμπλοιοκτησία \δικηγορική εταιρία \προσωπικές εταιρίες κεφαλαιουχικού χαρακτήρα \ΕΟΟΣ \ΕΕ κατά μετοχές Γεώργιος Σωτηρόπουλος.</t>
  </si>
  <si>
    <t>Σωτηρόπουλος, Γεώργιος.</t>
  </si>
  <si>
    <t>347.722(495) ΣωτΓ π 2023</t>
  </si>
  <si>
    <t>La mer : droits des hommes ou proie des etats? / Rene Rodiere, Martine Remond-Gouilloud.</t>
  </si>
  <si>
    <t>Rodière, René.</t>
  </si>
  <si>
    <t>Paris : A. Pedone, 1980.</t>
  </si>
  <si>
    <t>347.79 RodR m 1980</t>
  </si>
  <si>
    <t>La formazione del diritto marittimo nella prospettiva storica / Guido Camarda, Salvatore Corrieri, Tullio Scovazzi.</t>
  </si>
  <si>
    <t>Camarda, G.</t>
  </si>
  <si>
    <t>Milano : Giuffrè, c2010.</t>
  </si>
  <si>
    <t>347.79(091) CamG f 2010</t>
  </si>
  <si>
    <t>Συλλογικό εργατικό δίκαιο : συνδικαλιστικές ελευθερίες, συνδικαλιστικές οργανώσεις, συλλογικές συμβάσεις, απεργία / Γεωργίου Λεβέντη.</t>
  </si>
  <si>
    <t>Λεβέντης, Γεώργιος Α., 1945-</t>
  </si>
  <si>
    <t>349.2(495) ΛεβΓ σ 2023</t>
  </si>
  <si>
    <t>Από την πανδημία στην κλιματική αλλαγή : συντονισμένα τρομο-κράτη σε φόντο παγκόσμιας διακυβέρνησης / Κωνσταντίνος Ι. Βαθιώτης.</t>
  </si>
  <si>
    <t>Βαθιώτης, Κωνσταντίνος Ι.</t>
  </si>
  <si>
    <t>Αθήνα : Αλφειός, 2023.</t>
  </si>
  <si>
    <t>351.77 ΒαθΚ α 2023</t>
  </si>
  <si>
    <t>La protection du patrimoine culturel hunanite eng;"The protection of movable cultural property : compendium of legislative texts."</t>
  </si>
  <si>
    <t>[Paris] : Unesco, 1984.</t>
  </si>
  <si>
    <t>351.84(094) PMC/p 1984 1</t>
  </si>
  <si>
    <t>La convenzione Unesco sulla protezione del patrimonio culturale subacqueo / Roberta Garabello.</t>
  </si>
  <si>
    <t>Garabello, Roberta.</t>
  </si>
  <si>
    <t>Milano : Giuffrè, 2004.</t>
  </si>
  <si>
    <t>351.85 GarR c 2004</t>
  </si>
  <si>
    <t>The ethics of collecting cultural property : whose culturé whose property? / edited by Phyllis Mauch Messenger ; foreword by Brian Fagan.</t>
  </si>
  <si>
    <t>2nd ed., updated and enl.</t>
  </si>
  <si>
    <t>Albuquerque : University of New Mexico Press, 1999.</t>
  </si>
  <si>
    <t>351.85 MesP e 1999</t>
  </si>
  <si>
    <t>La protezione del patrimonio culturale sottomarino nel Mare Mediterraneo / a cura di Tullio Scovazzi.</t>
  </si>
  <si>
    <t>351.85 ScoT p 2005</t>
  </si>
  <si>
    <t>Πολιτιστικό Δίκαιο : πολιτιστική κληρονομιά, πολιτιστικό περιβάλλον, τοπίο / Παναγιώτης Γαλάνης πρόλογος Ευγενία Δακορώνια.</t>
  </si>
  <si>
    <t>351.85 ΓαλΠ π 2023</t>
  </si>
  <si>
    <t>Places that count : traditional cultural properties in cultural resource management / Thomas F. King.</t>
  </si>
  <si>
    <t>King, Thomas F.</t>
  </si>
  <si>
    <t>Walnut Creek, CA : Altamira Press, 2003.</t>
  </si>
  <si>
    <t>351.85(73) KinT p 2003</t>
  </si>
  <si>
    <t>Διοικητικό δικονομικό δίκαιο / Πάνος Λαζαράτος.</t>
  </si>
  <si>
    <t>Λαζαράτος, Πάνος Κ.</t>
  </si>
  <si>
    <t>351.95 ΛαζΠ δ 2023</t>
  </si>
  <si>
    <t>Just and unjust wars : a moral argument with historical illustrations / Michael Walzer.</t>
  </si>
  <si>
    <t>Walzer, Michael, 1935-</t>
  </si>
  <si>
    <t>New York : Basic Books Publishers, 1977.</t>
  </si>
  <si>
    <t>355.01 WalM j 1977</t>
  </si>
  <si>
    <t>Architekturführer : Athen / Herausgegeben von Anna Maske.</t>
  </si>
  <si>
    <t>Maske, Anna.</t>
  </si>
  <si>
    <t>Berlin : DOM publishers, 2023.</t>
  </si>
  <si>
    <t>721(495.11)(036) MasA a 2023</t>
  </si>
  <si>
    <t>Του κόσμου ασχήμιες κι ομορφιές / Φίλιππος Δωρής.</t>
  </si>
  <si>
    <t>Δωρής, Φίλιππος.</t>
  </si>
  <si>
    <t>Αθήνα : ΑΩ Εκδόσεις, 2023.</t>
  </si>
  <si>
    <t>82 ΔωρΦ κ 2023</t>
  </si>
  <si>
    <t>Σεργιάνι / Φίλιππος Δωρής.</t>
  </si>
  <si>
    <t>Αθήνα : ΑΩ Εκδόσεις, 2021.</t>
  </si>
  <si>
    <t>82 ΔωρΦ σ 2021</t>
  </si>
  <si>
    <t>A dictionary of modern history, 1789-1945 / A. W. Palmer.</t>
  </si>
  <si>
    <t>Palmer, Alan, 1926-</t>
  </si>
  <si>
    <t>London : Penguin Books, 1964</t>
  </si>
  <si>
    <t>94(100)(038) DMH 1964</t>
  </si>
  <si>
    <t>Politics and statecraft in the kingdom of Greece : 1833-1843 / John Antony Petropoulos.</t>
  </si>
  <si>
    <t>Πετρόπουλος, Ιωάννης Α.</t>
  </si>
  <si>
    <t>New Jersey : Princeton University Press, 1968.</t>
  </si>
  <si>
    <t>94(495) 1832/1862 ΠετΙ p 1968</t>
  </si>
  <si>
    <t>Greece and the First World War. Ελληνικά;"Η Ελλάδα στον πρώτο παγκόσμιο πόλεμο</t>
  </si>
  <si>
    <t>1917-1918 / Γεώργιος Β. Λεονταρίτης μετάφραση Βασίλης Οικονομίδης."</t>
  </si>
  <si>
    <t>Αθήνα: Μορφωτικό Ίδρυμα Εθνικής Τραπέζης, 2000.</t>
  </si>
  <si>
    <t>94(495) 1914/1918 ΛεοΓ ε 2000</t>
  </si>
  <si>
    <t>Griechenland im zweiten Weltkrieg. Ελληνικά.;"Η ιταλο-γερμανική επίθεση εναντίον της Ελλάδος / Heinz A. Richter [μετάφραση Κώστας Σαρρόπουλος] [επιμέλεια κειμένου Βαγγέλης Στεργιόπουλος]"</t>
  </si>
  <si>
    <t>Richter, Heinz A.</t>
  </si>
  <si>
    <t>[Αθήνα] : Γκοβόστης, c1998.</t>
  </si>
  <si>
    <t>94(495) 1940/1941 RicH g/ι 1998</t>
  </si>
  <si>
    <t>Το μεγαλύτερο έγκλημα του αιώνα : το ξεκλήρισμα του ελληνισμού : φως στην ιστορία της τρομαχτικής γενοκτονίας απ' τον IV-XX αιώνα, με συνέπεια τον αφανισμό εικοσάδων εκατομμυρίων της ρωμιοσύνης = The greatest crime of the century : the extirpation of hellenism : a glimpse into history's hideous genocide from the 4th century to the 20eth century resulting in the murder of scores of millions of Greco-Romans / John Murat.</t>
  </si>
  <si>
    <t>Murat, John.</t>
  </si>
  <si>
    <t>Αθήνα: [χ.ό.], 1982.</t>
  </si>
  <si>
    <t>94(495) MurJ μ 1982</t>
  </si>
  <si>
    <t>The foundation of the modern greek state : major treaties and conventions (1830-1947) / researched and edited by Photini Constantopoulou.</t>
  </si>
  <si>
    <t>Athens : Kastaniotis Editions, 1999.</t>
  </si>
  <si>
    <t>94(495)(094.2) ΚωνΦ f 1999</t>
  </si>
  <si>
    <t>Η ελληνοϊταλική κρίση του 1923 : το επεισόδιο Tellini/Κέρκυρας / Ιωάννης Σ. Παπαφλωράτος.</t>
  </si>
  <si>
    <t>Παπαφλωράτος, Ιωάννης Σ., 1973-</t>
  </si>
  <si>
    <t>Αθήνα Κομοτηνή : Εκδόσεις Αντ. Ν. Σάκκουλα, 2009.</t>
  </si>
  <si>
    <t>94(495.41) ΠαπΙ ε 2009</t>
  </si>
  <si>
    <t>La disolución de Yugoslavia / Romualdo Bermejo García, Cesáreo Gutiérrez Espada.</t>
  </si>
  <si>
    <t>Bermejo García, Romualdo.</t>
  </si>
  <si>
    <t>Pamplona : EUNSA, Ediciones Universidad de Navarra, S.A., 2007.</t>
  </si>
  <si>
    <t>94(497.1) 1991/1995 BerR d 2007</t>
  </si>
  <si>
    <t>To end a war / Richard Holbrooke.</t>
  </si>
  <si>
    <t>Holbrooke, Richard.</t>
  </si>
  <si>
    <t>New York : The Modern Library, 1999.</t>
  </si>
  <si>
    <t>94(497.11+497.16) HolR t 1999</t>
  </si>
  <si>
    <t>Kosovo : avoiding another Balkan war edited by Thanos Veremis, Evangelos Kofos.</t>
  </si>
  <si>
    <t>Athens : ELIAMEP, 1998.</t>
  </si>
  <si>
    <t>94(497.115) ΒερΘ k 1998</t>
  </si>
  <si>
    <t>Κυπριακό 1954-1974 : στοχαστικές προσαρμογές και ο αιώνιος δηληγιαννισμός / Γιώργος Καλπαδάκης πρόλογος Ντόρα Μπακογιάννη.</t>
  </si>
  <si>
    <t>Καλπαδάκης, Γιώργος, 1981-</t>
  </si>
  <si>
    <t>Αθήνα : Εκδόσεις Παπαζήση, 2020.</t>
  </si>
  <si>
    <t>94(564.3) 19 ΚαλΓ κ 2020</t>
  </si>
  <si>
    <t>341.98 SchP m 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</si>
</sst>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d/yyyy\ h:mm:ss"/>
  </numFmts>
  <fonts count="4" x14ac:knownFonts="1">
    <font>
      <sz val="11"/>
      <color theme="1"/>
      <name val="Calibri"/>
      <family val="2"/>
      <scheme val="minor"/>
    </font>
    <font>
      <b/>
      <sz val="12"/>
      <color theme="1"/>
      <name val="Calibri"/>
      <family val="2"/>
    </font>
    <font>
      <sz val="12"/>
      <color theme="1"/>
      <name val="Calibri"/>
      <family val="2"/>
    </font>
    <font>
      <sz val="12"/>
      <name val="Calibri"/>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3">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2" fillId="0" borderId="0" xfId="0" applyFont="1"/>
    <xf numFmtId="164" fontId="3" fillId="0" borderId="1" xfId="0" applyNumberFormat="1" applyFont="1" applyBorder="1" applyAlignment="1">
      <alignment wrapText="1"/>
    </xf>
    <xf numFmtId="0" fontId="3" fillId="0" borderId="1" xfId="0" applyFont="1" applyBorder="1" applyAlignment="1">
      <alignment wrapText="1"/>
    </xf>
    <xf numFmtId="165" fontId="3" fillId="0" borderId="1" xfId="0" applyNumberFormat="1" applyFont="1" applyBorder="1" applyAlignment="1">
      <alignment wrapText="1"/>
    </xf>
    <xf numFmtId="0" fontId="2" fillId="0" borderId="0" xfId="0" applyFont="1" applyBorder="1" applyAlignment="1">
      <alignment wrapText="1"/>
    </xf>
    <xf numFmtId="0" fontId="2" fillId="0" borderId="0" xfId="0" applyFont="1" applyAlignment="1">
      <alignment wrapText="1"/>
    </xf>
    <xf numFmtId="164" fontId="3" fillId="0" borderId="0" xfId="0" applyNumberFormat="1" applyFont="1" applyBorder="1" applyAlignment="1">
      <alignment wrapText="1"/>
    </xf>
    <xf numFmtId="0" fontId="3" fillId="0" borderId="0" xfId="0" applyFont="1" applyBorder="1" applyAlignment="1">
      <alignment wrapText="1"/>
    </xf>
    <xf numFmtId="165" fontId="3" fillId="0" borderId="0" xfId="0" applyNumberFormat="1" applyFont="1" applyBorder="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8699-6452-49CB-BB26-2FBA8DD0CEDB}">
  <dimension ref="A1:U2492"/>
  <sheetViews>
    <sheetView tabSelected="1" workbookViewId="0">
      <selection activeCell="A1700" sqref="A1700"/>
    </sheetView>
  </sheetViews>
  <sheetFormatPr defaultRowHeight="15.75" x14ac:dyDescent="0.25"/>
  <cols>
    <col min="1" max="1" width="82.5703125" style="3" customWidth="1"/>
    <col min="2" max="2" width="48.85546875" style="3" customWidth="1"/>
    <col min="3" max="3" width="21.85546875" style="3" customWidth="1"/>
    <col min="4" max="4" width="48.140625" style="3" customWidth="1"/>
    <col min="5" max="5" width="23" style="3" customWidth="1"/>
    <col min="6" max="6" width="30.85546875" style="3" customWidth="1"/>
    <col min="7" max="16384" width="9.140625" style="3"/>
  </cols>
  <sheetData>
    <row r="1" spans="1:19" ht="33.75" customHeight="1" thickBot="1" x14ac:dyDescent="0.3">
      <c r="A1" s="1" t="s">
        <v>4</v>
      </c>
      <c r="B1" s="1" t="s">
        <v>5</v>
      </c>
      <c r="C1" s="1" t="s">
        <v>2</v>
      </c>
      <c r="D1" s="1" t="s">
        <v>3</v>
      </c>
      <c r="E1" s="1" t="s">
        <v>0</v>
      </c>
      <c r="F1" s="1" t="s">
        <v>1</v>
      </c>
      <c r="G1" s="2"/>
      <c r="H1" s="2"/>
      <c r="I1" s="2"/>
      <c r="J1" s="2"/>
      <c r="K1" s="2"/>
      <c r="L1" s="2"/>
      <c r="M1" s="2"/>
      <c r="N1" s="2"/>
      <c r="O1" s="2"/>
      <c r="P1" s="2"/>
      <c r="Q1" s="2"/>
      <c r="R1" s="2"/>
      <c r="S1" s="2"/>
    </row>
    <row r="2" spans="1:19" ht="72" customHeight="1" thickBot="1" x14ac:dyDescent="0.3">
      <c r="A2" s="2" t="s">
        <v>992</v>
      </c>
      <c r="B2" s="2" t="s">
        <v>993</v>
      </c>
      <c r="C2" s="2"/>
      <c r="D2" s="2" t="s">
        <v>994</v>
      </c>
      <c r="E2" s="2" t="s">
        <v>995</v>
      </c>
      <c r="F2" s="2" t="s">
        <v>12</v>
      </c>
      <c r="G2" s="2"/>
      <c r="H2" s="2"/>
      <c r="I2" s="2"/>
      <c r="J2" s="2"/>
      <c r="K2" s="2"/>
      <c r="L2" s="2"/>
      <c r="M2" s="2"/>
      <c r="N2" s="2"/>
      <c r="O2" s="2"/>
      <c r="P2" s="2"/>
      <c r="Q2" s="2"/>
      <c r="R2" s="2"/>
      <c r="S2" s="2"/>
    </row>
    <row r="3" spans="1:19" ht="56.25" customHeight="1" thickBot="1" x14ac:dyDescent="0.3">
      <c r="A3" s="2" t="s">
        <v>3393</v>
      </c>
      <c r="B3" s="2" t="s">
        <v>3394</v>
      </c>
      <c r="C3" s="2"/>
      <c r="D3" s="2" t="s">
        <v>3395</v>
      </c>
      <c r="E3" s="2" t="s">
        <v>3396</v>
      </c>
      <c r="F3" s="2" t="s">
        <v>7</v>
      </c>
      <c r="G3" s="2"/>
      <c r="H3" s="2"/>
      <c r="I3" s="2"/>
      <c r="J3" s="2"/>
      <c r="K3" s="2"/>
      <c r="L3" s="2"/>
      <c r="M3" s="2"/>
      <c r="N3" s="2"/>
      <c r="O3" s="2"/>
      <c r="P3" s="2"/>
      <c r="Q3" s="2"/>
      <c r="R3" s="2"/>
      <c r="S3" s="2"/>
    </row>
    <row r="4" spans="1:19" ht="52.5" customHeight="1" thickBot="1" x14ac:dyDescent="0.3">
      <c r="A4" s="2" t="s">
        <v>127</v>
      </c>
      <c r="B4" s="2"/>
      <c r="C4" s="2"/>
      <c r="D4" s="2" t="s">
        <v>126</v>
      </c>
      <c r="E4" s="2" t="s">
        <v>125</v>
      </c>
      <c r="F4" s="2" t="s">
        <v>7</v>
      </c>
      <c r="G4" s="2"/>
      <c r="H4" s="2"/>
      <c r="I4" s="2"/>
      <c r="J4" s="2"/>
      <c r="K4" s="2"/>
      <c r="L4" s="2"/>
      <c r="M4" s="2"/>
      <c r="N4" s="2"/>
      <c r="O4" s="2"/>
      <c r="P4" s="2"/>
      <c r="Q4" s="2"/>
      <c r="R4" s="2"/>
      <c r="S4" s="2"/>
    </row>
    <row r="5" spans="1:19" ht="75.75" customHeight="1" thickBot="1" x14ac:dyDescent="0.3">
      <c r="A5" s="2" t="s">
        <v>286</v>
      </c>
      <c r="B5" s="2" t="s">
        <v>287</v>
      </c>
      <c r="C5" s="2" t="s">
        <v>289</v>
      </c>
      <c r="D5" s="2" t="s">
        <v>288</v>
      </c>
      <c r="E5" s="2" t="s">
        <v>290</v>
      </c>
      <c r="F5" s="2" t="s">
        <v>8</v>
      </c>
      <c r="G5" s="2"/>
      <c r="H5" s="2"/>
      <c r="I5" s="2"/>
      <c r="J5" s="2"/>
      <c r="K5" s="2"/>
      <c r="L5" s="2"/>
      <c r="M5" s="2"/>
      <c r="N5" s="2"/>
      <c r="O5" s="2"/>
      <c r="P5" s="2"/>
      <c r="Q5" s="2"/>
      <c r="R5" s="2"/>
      <c r="S5" s="2"/>
    </row>
    <row r="6" spans="1:19" ht="71.25" customHeight="1" thickBot="1" x14ac:dyDescent="0.3">
      <c r="A6" s="2" t="s">
        <v>1514</v>
      </c>
      <c r="B6" s="2" t="s">
        <v>1515</v>
      </c>
      <c r="C6" s="2"/>
      <c r="D6" s="2" t="s">
        <v>1516</v>
      </c>
      <c r="E6" s="2" t="s">
        <v>1517</v>
      </c>
      <c r="F6" s="2" t="s">
        <v>8</v>
      </c>
      <c r="G6" s="2"/>
      <c r="H6" s="2"/>
      <c r="I6" s="2"/>
      <c r="J6" s="2"/>
      <c r="K6" s="2"/>
      <c r="L6" s="2"/>
      <c r="M6" s="2"/>
      <c r="N6" s="2"/>
      <c r="O6" s="2"/>
      <c r="P6" s="2"/>
      <c r="Q6" s="2"/>
      <c r="R6" s="2"/>
      <c r="S6" s="2"/>
    </row>
    <row r="7" spans="1:19" ht="41.25" customHeight="1" thickBot="1" x14ac:dyDescent="0.3">
      <c r="A7" s="2" t="s">
        <v>291</v>
      </c>
      <c r="B7" s="2" t="s">
        <v>292</v>
      </c>
      <c r="C7" s="2"/>
      <c r="D7" s="2" t="s">
        <v>293</v>
      </c>
      <c r="E7" s="2" t="s">
        <v>294</v>
      </c>
      <c r="F7" s="2" t="s">
        <v>8</v>
      </c>
      <c r="G7" s="2"/>
      <c r="H7" s="2"/>
      <c r="I7" s="2"/>
      <c r="J7" s="2"/>
      <c r="K7" s="2"/>
      <c r="L7" s="2"/>
      <c r="M7" s="2"/>
      <c r="N7" s="2"/>
      <c r="O7" s="2"/>
      <c r="P7" s="2"/>
      <c r="Q7" s="2"/>
      <c r="R7" s="2"/>
      <c r="S7" s="2"/>
    </row>
    <row r="8" spans="1:19" ht="43.5" customHeight="1" thickBot="1" x14ac:dyDescent="0.3">
      <c r="A8" s="2" t="s">
        <v>295</v>
      </c>
      <c r="B8" s="2" t="s">
        <v>296</v>
      </c>
      <c r="C8" s="2"/>
      <c r="D8" s="2" t="s">
        <v>297</v>
      </c>
      <c r="E8" s="2" t="s">
        <v>298</v>
      </c>
      <c r="F8" s="2" t="s">
        <v>13</v>
      </c>
      <c r="G8" s="2"/>
      <c r="H8" s="2"/>
      <c r="I8" s="2"/>
      <c r="J8" s="2"/>
      <c r="K8" s="2"/>
      <c r="L8" s="2"/>
      <c r="M8" s="2"/>
      <c r="N8" s="2"/>
      <c r="O8" s="2"/>
      <c r="P8" s="2"/>
      <c r="Q8" s="2"/>
      <c r="R8" s="2"/>
      <c r="S8" s="2"/>
    </row>
    <row r="9" spans="1:19" ht="42" customHeight="1" thickBot="1" x14ac:dyDescent="0.3">
      <c r="A9" s="2" t="s">
        <v>2437</v>
      </c>
      <c r="B9" s="2" t="s">
        <v>2438</v>
      </c>
      <c r="C9" s="2"/>
      <c r="D9" s="2" t="s">
        <v>2439</v>
      </c>
      <c r="E9" s="2" t="s">
        <v>2440</v>
      </c>
      <c r="F9" s="2" t="s">
        <v>11</v>
      </c>
      <c r="G9" s="2"/>
      <c r="H9" s="2"/>
      <c r="I9" s="2"/>
      <c r="J9" s="2"/>
      <c r="K9" s="2"/>
      <c r="L9" s="2"/>
      <c r="M9" s="2"/>
      <c r="N9" s="2"/>
      <c r="O9" s="2"/>
      <c r="P9" s="2"/>
      <c r="Q9" s="2"/>
      <c r="R9" s="2"/>
      <c r="S9" s="2"/>
    </row>
    <row r="10" spans="1:19" ht="42.75" customHeight="1" thickBot="1" x14ac:dyDescent="0.3">
      <c r="A10" s="2" t="s">
        <v>4958</v>
      </c>
      <c r="B10" s="2" t="s">
        <v>4959</v>
      </c>
      <c r="C10" s="2"/>
      <c r="D10" s="2" t="s">
        <v>4960</v>
      </c>
      <c r="E10" s="2" t="s">
        <v>4961</v>
      </c>
      <c r="F10" s="2" t="s">
        <v>12</v>
      </c>
      <c r="G10" s="2"/>
      <c r="H10" s="2"/>
      <c r="I10" s="2"/>
      <c r="J10" s="2"/>
      <c r="K10" s="2"/>
      <c r="L10" s="2"/>
      <c r="M10" s="2"/>
      <c r="N10" s="2"/>
      <c r="O10" s="2"/>
      <c r="P10" s="2"/>
      <c r="Q10" s="2"/>
      <c r="R10" s="2"/>
      <c r="S10" s="2"/>
    </row>
    <row r="11" spans="1:19" ht="61.5" customHeight="1" thickBot="1" x14ac:dyDescent="0.3">
      <c r="A11" s="2" t="s">
        <v>1518</v>
      </c>
      <c r="B11" s="2"/>
      <c r="C11" s="2"/>
      <c r="D11" s="2" t="s">
        <v>1519</v>
      </c>
      <c r="E11" s="2" t="s">
        <v>1520</v>
      </c>
      <c r="F11" s="2" t="s">
        <v>12</v>
      </c>
      <c r="G11" s="2"/>
      <c r="H11" s="2"/>
      <c r="I11" s="2"/>
      <c r="J11" s="2"/>
      <c r="K11" s="2"/>
      <c r="L11" s="2"/>
      <c r="M11" s="2"/>
      <c r="N11" s="2"/>
      <c r="O11" s="2"/>
      <c r="P11" s="2"/>
      <c r="Q11" s="2"/>
      <c r="R11" s="2"/>
      <c r="S11" s="2"/>
    </row>
    <row r="12" spans="1:19" ht="33.75" customHeight="1" thickBot="1" x14ac:dyDescent="0.3">
      <c r="A12" s="4" t="str">
        <f ca="1">IFERROR(__xludf.DUMMYFUNCTION("""COMPUTED_VALUE"""),"Einführung in die Philosophie / von Rudolf Eisler.")</f>
        <v>Einführung in die Philosophie / von Rudolf Eisler.</v>
      </c>
      <c r="B12" s="5" t="str">
        <f ca="1">IFERROR(__xludf.DUMMYFUNCTION("""COMPUTED_VALUE"""),"Eisler, Rudolf ( 1873-1926.)")</f>
        <v>Eisler, Rudolf ( 1873-1926.)</v>
      </c>
      <c r="C12" s="5"/>
      <c r="D12" s="4" t="str">
        <f ca="1">IFERROR(__xludf.DUMMYFUNCTION("""COMPUTED_VALUE"""),"Berlin : Ernst Siegfried Mittler und Sohn,  1905.")</f>
        <v>Berlin : Ernst Siegfried Mittler und Sohn,  1905.</v>
      </c>
      <c r="E12" s="5" t="str">
        <f ca="1">IFERROR(__xludf.DUMMYFUNCTION("""COMPUTED_VALUE"""),"1 EisR p 1905")</f>
        <v>1 EisR p 1905</v>
      </c>
      <c r="F12" s="6" t="str">
        <f ca="1">IFERROR(__xludf.DUMMYFUNCTION("""COMPUTED_VALUE"""),"Αίθουσα σπάνιου υλικού")</f>
        <v>Αίθουσα σπάνιου υλικού</v>
      </c>
      <c r="G12" s="2"/>
      <c r="H12" s="2"/>
      <c r="I12" s="2"/>
      <c r="J12" s="2"/>
      <c r="K12" s="2"/>
      <c r="L12" s="2"/>
      <c r="M12" s="2"/>
      <c r="N12" s="2"/>
      <c r="O12" s="2"/>
      <c r="P12" s="2"/>
      <c r="Q12" s="2"/>
      <c r="R12" s="2"/>
      <c r="S12" s="2"/>
    </row>
    <row r="13" spans="1:19" ht="33.75" customHeight="1" thickBot="1" x14ac:dyDescent="0.3">
      <c r="A13" s="2" t="s">
        <v>1521</v>
      </c>
      <c r="B13" s="2" t="s">
        <v>1522</v>
      </c>
      <c r="C13" s="2"/>
      <c r="D13" s="2" t="s">
        <v>1523</v>
      </c>
      <c r="E13" s="2" t="s">
        <v>1524</v>
      </c>
      <c r="F13" s="2" t="s">
        <v>12</v>
      </c>
      <c r="G13" s="2"/>
      <c r="H13" s="2"/>
      <c r="I13" s="2"/>
      <c r="J13" s="2"/>
      <c r="K13" s="2"/>
      <c r="L13" s="2"/>
      <c r="M13" s="2"/>
      <c r="N13" s="2"/>
      <c r="O13" s="2"/>
      <c r="P13" s="2"/>
      <c r="Q13" s="2"/>
      <c r="R13" s="2"/>
      <c r="S13" s="2"/>
    </row>
    <row r="14" spans="1:19" ht="33.75" customHeight="1" thickBot="1" x14ac:dyDescent="0.3">
      <c r="A14" s="2" t="s">
        <v>996</v>
      </c>
      <c r="B14" s="2" t="s">
        <v>997</v>
      </c>
      <c r="C14" s="2"/>
      <c r="D14" s="2" t="s">
        <v>998</v>
      </c>
      <c r="E14" s="2" t="s">
        <v>999</v>
      </c>
      <c r="F14" s="2" t="s">
        <v>12</v>
      </c>
      <c r="G14" s="2"/>
      <c r="H14" s="2"/>
      <c r="I14" s="2"/>
      <c r="J14" s="2"/>
      <c r="K14" s="2"/>
      <c r="L14" s="2"/>
      <c r="M14" s="2"/>
      <c r="N14" s="2"/>
      <c r="O14" s="2"/>
      <c r="P14" s="2"/>
      <c r="Q14" s="2"/>
      <c r="R14" s="2"/>
      <c r="S14" s="2"/>
    </row>
    <row r="15" spans="1:19" ht="33.75" customHeight="1" thickBot="1" x14ac:dyDescent="0.3">
      <c r="A15" s="2" t="s">
        <v>4107</v>
      </c>
      <c r="B15" s="2" t="s">
        <v>4108</v>
      </c>
      <c r="C15" s="2"/>
      <c r="D15" s="2" t="s">
        <v>4109</v>
      </c>
      <c r="E15" s="2" t="s">
        <v>4110</v>
      </c>
      <c r="F15" s="2" t="s">
        <v>1548</v>
      </c>
      <c r="G15" s="2"/>
      <c r="H15" s="2"/>
      <c r="I15" s="2"/>
      <c r="J15" s="2"/>
      <c r="K15" s="2"/>
      <c r="L15" s="2"/>
      <c r="M15" s="2"/>
      <c r="N15" s="2"/>
      <c r="O15" s="2"/>
      <c r="P15" s="2"/>
      <c r="Q15" s="2"/>
      <c r="R15" s="2"/>
      <c r="S15" s="2"/>
    </row>
    <row r="16" spans="1:19" ht="33.75" customHeight="1" thickBot="1" x14ac:dyDescent="0.3">
      <c r="A16" s="2" t="s">
        <v>195</v>
      </c>
      <c r="B16" s="2" t="s">
        <v>196</v>
      </c>
      <c r="C16" s="2" t="s">
        <v>14</v>
      </c>
      <c r="D16" s="2" t="s">
        <v>194</v>
      </c>
      <c r="E16" s="2" t="s">
        <v>193</v>
      </c>
      <c r="F16" s="2" t="s">
        <v>12</v>
      </c>
      <c r="G16" s="2"/>
      <c r="H16" s="2"/>
      <c r="I16" s="2"/>
      <c r="J16" s="2"/>
      <c r="K16" s="2"/>
      <c r="L16" s="2"/>
      <c r="M16" s="2"/>
      <c r="N16" s="2"/>
      <c r="O16" s="2"/>
      <c r="P16" s="2"/>
      <c r="Q16" s="2"/>
      <c r="R16" s="2"/>
      <c r="S16" s="2"/>
    </row>
    <row r="17" spans="1:19" ht="33.75" customHeight="1" thickBot="1" x14ac:dyDescent="0.3">
      <c r="A17" s="2" t="s">
        <v>1525</v>
      </c>
      <c r="B17" s="2" t="s">
        <v>1526</v>
      </c>
      <c r="C17" s="2" t="s">
        <v>1527</v>
      </c>
      <c r="D17" s="2" t="s">
        <v>1528</v>
      </c>
      <c r="E17" s="2" t="s">
        <v>1529</v>
      </c>
      <c r="F17" s="2" t="s">
        <v>12</v>
      </c>
      <c r="G17" s="2"/>
      <c r="H17" s="2"/>
      <c r="I17" s="2"/>
      <c r="J17" s="2"/>
      <c r="K17" s="2"/>
      <c r="L17" s="2"/>
      <c r="M17" s="2"/>
      <c r="N17" s="2"/>
      <c r="O17" s="2"/>
      <c r="P17" s="2"/>
      <c r="Q17" s="2"/>
      <c r="R17" s="2"/>
      <c r="S17" s="2"/>
    </row>
    <row r="18" spans="1:19" ht="33.75" customHeight="1" thickBot="1" x14ac:dyDescent="0.3">
      <c r="A18" s="2" t="s">
        <v>4111</v>
      </c>
      <c r="B18" s="2" t="s">
        <v>4112</v>
      </c>
      <c r="C18" s="2"/>
      <c r="D18" s="2" t="s">
        <v>4113</v>
      </c>
      <c r="E18" s="2" t="s">
        <v>4114</v>
      </c>
      <c r="F18" s="2" t="s">
        <v>1548</v>
      </c>
      <c r="G18" s="2"/>
      <c r="H18" s="2"/>
      <c r="I18" s="2"/>
      <c r="J18" s="2"/>
      <c r="K18" s="2"/>
      <c r="L18" s="2"/>
      <c r="M18" s="2"/>
      <c r="N18" s="2"/>
      <c r="O18" s="2"/>
      <c r="P18" s="2"/>
      <c r="Q18" s="2"/>
      <c r="R18" s="2"/>
      <c r="S18" s="2"/>
    </row>
    <row r="19" spans="1:19" ht="33.75" customHeight="1" thickBot="1" x14ac:dyDescent="0.3">
      <c r="A19" s="2" t="s">
        <v>299</v>
      </c>
      <c r="B19" s="2" t="s">
        <v>300</v>
      </c>
      <c r="C19" s="2"/>
      <c r="D19" s="2" t="s">
        <v>301</v>
      </c>
      <c r="E19" s="2" t="s">
        <v>302</v>
      </c>
      <c r="F19" s="2" t="s">
        <v>12</v>
      </c>
      <c r="G19" s="2"/>
      <c r="H19" s="2"/>
      <c r="I19" s="2"/>
      <c r="J19" s="2"/>
      <c r="K19" s="2"/>
      <c r="L19" s="2"/>
      <c r="M19" s="2"/>
      <c r="N19" s="2"/>
      <c r="O19" s="2"/>
      <c r="P19" s="2"/>
      <c r="Q19" s="2"/>
      <c r="R19" s="2"/>
      <c r="S19" s="2"/>
    </row>
    <row r="20" spans="1:19" ht="33.75" customHeight="1" thickBot="1" x14ac:dyDescent="0.3">
      <c r="A20" s="2" t="s">
        <v>3830</v>
      </c>
      <c r="B20" s="2" t="s">
        <v>3831</v>
      </c>
      <c r="C20" s="2"/>
      <c r="D20" s="2" t="s">
        <v>3832</v>
      </c>
      <c r="E20" s="2" t="s">
        <v>3833</v>
      </c>
      <c r="F20" s="2" t="s">
        <v>12</v>
      </c>
      <c r="G20" s="2"/>
      <c r="H20" s="2"/>
      <c r="I20" s="2"/>
      <c r="J20" s="2"/>
      <c r="K20" s="2"/>
      <c r="L20" s="2"/>
      <c r="M20" s="2"/>
      <c r="N20" s="2"/>
      <c r="O20" s="2"/>
      <c r="P20" s="2"/>
      <c r="Q20" s="2"/>
      <c r="R20" s="2"/>
      <c r="S20" s="2"/>
    </row>
    <row r="21" spans="1:19" ht="33.75" customHeight="1" thickBot="1" x14ac:dyDescent="0.3">
      <c r="A21" s="2" t="s">
        <v>1530</v>
      </c>
      <c r="B21" s="2" t="s">
        <v>1531</v>
      </c>
      <c r="C21" s="2"/>
      <c r="D21" s="2" t="s">
        <v>1532</v>
      </c>
      <c r="E21" s="2" t="s">
        <v>1533</v>
      </c>
      <c r="F21" s="2" t="s">
        <v>12</v>
      </c>
      <c r="G21" s="2"/>
      <c r="H21" s="2"/>
      <c r="I21" s="2"/>
      <c r="J21" s="2"/>
      <c r="K21" s="2"/>
      <c r="L21" s="2"/>
      <c r="M21" s="2"/>
      <c r="N21" s="2"/>
      <c r="O21" s="2"/>
      <c r="P21" s="2"/>
      <c r="Q21" s="2"/>
      <c r="R21" s="2"/>
      <c r="S21" s="2"/>
    </row>
    <row r="22" spans="1:19" ht="33.75" customHeight="1" thickBot="1" x14ac:dyDescent="0.3">
      <c r="A22" s="2" t="s">
        <v>4027</v>
      </c>
      <c r="B22" s="2" t="s">
        <v>4028</v>
      </c>
      <c r="C22" s="2"/>
      <c r="D22" s="2" t="s">
        <v>4029</v>
      </c>
      <c r="E22" s="2" t="s">
        <v>4030</v>
      </c>
      <c r="F22" s="2" t="s">
        <v>4031</v>
      </c>
      <c r="G22" s="2"/>
      <c r="H22" s="2"/>
      <c r="I22" s="2"/>
      <c r="J22" s="2"/>
      <c r="K22" s="2"/>
      <c r="L22" s="2"/>
      <c r="M22" s="2"/>
      <c r="N22" s="2"/>
      <c r="O22" s="2"/>
      <c r="P22" s="2"/>
      <c r="Q22" s="2"/>
      <c r="R22" s="2"/>
      <c r="S22" s="2"/>
    </row>
    <row r="23" spans="1:19" ht="33.75" customHeight="1" thickBot="1" x14ac:dyDescent="0.3">
      <c r="A23" s="2" t="s">
        <v>303</v>
      </c>
      <c r="B23" s="2" t="s">
        <v>304</v>
      </c>
      <c r="C23" s="2"/>
      <c r="D23" s="2" t="s">
        <v>305</v>
      </c>
      <c r="E23" s="2" t="s">
        <v>306</v>
      </c>
      <c r="F23" s="2" t="s">
        <v>12</v>
      </c>
      <c r="G23" s="2"/>
      <c r="H23" s="2"/>
      <c r="I23" s="2"/>
      <c r="J23" s="2"/>
      <c r="K23" s="2"/>
      <c r="L23" s="2"/>
      <c r="M23" s="2"/>
      <c r="N23" s="2"/>
      <c r="O23" s="2"/>
      <c r="P23" s="2"/>
      <c r="Q23" s="2"/>
      <c r="R23" s="2"/>
      <c r="S23" s="2"/>
    </row>
    <row r="24" spans="1:19" ht="33.75" customHeight="1" thickBot="1" x14ac:dyDescent="0.3">
      <c r="A24" s="2" t="s">
        <v>3834</v>
      </c>
      <c r="B24" s="2" t="s">
        <v>3835</v>
      </c>
      <c r="C24" s="2"/>
      <c r="D24" s="2" t="s">
        <v>3836</v>
      </c>
      <c r="E24" s="2" t="s">
        <v>3837</v>
      </c>
      <c r="F24" s="2" t="s">
        <v>12</v>
      </c>
      <c r="G24" s="2"/>
      <c r="H24" s="2"/>
      <c r="I24" s="2"/>
      <c r="J24" s="2"/>
      <c r="K24" s="2"/>
      <c r="L24" s="2"/>
      <c r="M24" s="2"/>
      <c r="N24" s="2"/>
      <c r="O24" s="2"/>
      <c r="P24" s="2"/>
      <c r="Q24" s="2"/>
      <c r="R24" s="2"/>
      <c r="S24" s="2"/>
    </row>
    <row r="25" spans="1:19" ht="33.75" customHeight="1" thickBot="1" x14ac:dyDescent="0.3">
      <c r="A25" s="2" t="s">
        <v>4115</v>
      </c>
      <c r="B25" s="2" t="s">
        <v>1526</v>
      </c>
      <c r="C25" s="2"/>
      <c r="D25" s="2" t="s">
        <v>4116</v>
      </c>
      <c r="E25" s="2" t="s">
        <v>4117</v>
      </c>
      <c r="F25" s="2" t="s">
        <v>1548</v>
      </c>
      <c r="G25" s="2"/>
      <c r="H25" s="2"/>
      <c r="I25" s="2"/>
      <c r="J25" s="2"/>
      <c r="K25" s="2"/>
      <c r="L25" s="2"/>
      <c r="M25" s="2"/>
      <c r="N25" s="2"/>
      <c r="O25" s="2"/>
      <c r="P25" s="2"/>
      <c r="Q25" s="2"/>
      <c r="R25" s="2"/>
      <c r="S25" s="2"/>
    </row>
    <row r="26" spans="1:19" ht="33.75" customHeight="1" thickBot="1" x14ac:dyDescent="0.3">
      <c r="A26" s="2" t="s">
        <v>3838</v>
      </c>
      <c r="B26" s="2" t="s">
        <v>3839</v>
      </c>
      <c r="C26" s="2"/>
      <c r="D26" s="2" t="s">
        <v>3840</v>
      </c>
      <c r="E26" s="2" t="s">
        <v>3841</v>
      </c>
      <c r="F26" s="2" t="s">
        <v>12</v>
      </c>
      <c r="G26" s="2"/>
      <c r="H26" s="2"/>
      <c r="I26" s="2"/>
      <c r="J26" s="2"/>
      <c r="K26" s="2"/>
      <c r="L26" s="2"/>
      <c r="M26" s="2"/>
      <c r="N26" s="2"/>
      <c r="O26" s="2"/>
      <c r="P26" s="2"/>
      <c r="Q26" s="2"/>
      <c r="R26" s="2"/>
      <c r="S26" s="2"/>
    </row>
    <row r="27" spans="1:19" ht="33.75" customHeight="1" thickBot="1" x14ac:dyDescent="0.3">
      <c r="A27" s="2" t="s">
        <v>1534</v>
      </c>
      <c r="B27" s="2" t="s">
        <v>1535</v>
      </c>
      <c r="C27" s="2"/>
      <c r="D27" s="2" t="s">
        <v>1536</v>
      </c>
      <c r="E27" s="2" t="s">
        <v>1537</v>
      </c>
      <c r="F27" s="2" t="s">
        <v>12</v>
      </c>
      <c r="G27" s="2"/>
      <c r="H27" s="2"/>
      <c r="I27" s="2"/>
      <c r="J27" s="2"/>
      <c r="K27" s="2"/>
      <c r="L27" s="2"/>
      <c r="M27" s="2"/>
      <c r="N27" s="2"/>
      <c r="O27" s="2"/>
      <c r="P27" s="2"/>
      <c r="Q27" s="2"/>
      <c r="R27" s="2"/>
      <c r="S27" s="2"/>
    </row>
    <row r="28" spans="1:19" ht="33.75" customHeight="1" thickBot="1" x14ac:dyDescent="0.3">
      <c r="A28" s="2" t="s">
        <v>4204</v>
      </c>
      <c r="B28" s="2" t="s">
        <v>4205</v>
      </c>
      <c r="C28" s="2"/>
      <c r="D28" s="2" t="s">
        <v>4206</v>
      </c>
      <c r="E28" s="2" t="s">
        <v>4207</v>
      </c>
      <c r="F28" s="2" t="s">
        <v>12</v>
      </c>
      <c r="G28" s="2"/>
      <c r="H28" s="2"/>
      <c r="I28" s="2"/>
      <c r="J28" s="2"/>
      <c r="K28" s="2"/>
      <c r="L28" s="2"/>
      <c r="M28" s="2"/>
      <c r="N28" s="2"/>
      <c r="O28" s="2"/>
      <c r="P28" s="2"/>
      <c r="Q28" s="2"/>
      <c r="R28" s="2"/>
      <c r="S28" s="2"/>
    </row>
    <row r="29" spans="1:19" ht="33.75" customHeight="1" thickBot="1" x14ac:dyDescent="0.3">
      <c r="A29" s="2" t="s">
        <v>1538</v>
      </c>
      <c r="B29" s="2" t="s">
        <v>1539</v>
      </c>
      <c r="C29" s="2" t="s">
        <v>1540</v>
      </c>
      <c r="D29" s="2" t="s">
        <v>1541</v>
      </c>
      <c r="E29" s="2" t="s">
        <v>1542</v>
      </c>
      <c r="F29" s="2" t="s">
        <v>7</v>
      </c>
      <c r="G29" s="2"/>
      <c r="H29" s="2"/>
      <c r="I29" s="2"/>
      <c r="J29" s="2"/>
      <c r="K29" s="2"/>
      <c r="L29" s="2"/>
      <c r="M29" s="2"/>
      <c r="N29" s="2"/>
      <c r="O29" s="2"/>
      <c r="P29" s="2"/>
      <c r="Q29" s="2"/>
      <c r="R29" s="2"/>
      <c r="S29" s="2"/>
    </row>
    <row r="30" spans="1:19" ht="46.5" customHeight="1" thickBot="1" x14ac:dyDescent="0.3">
      <c r="A30" s="2" t="s">
        <v>1000</v>
      </c>
      <c r="B30" s="2" t="s">
        <v>1001</v>
      </c>
      <c r="C30" s="2"/>
      <c r="D30" s="2" t="s">
        <v>1002</v>
      </c>
      <c r="E30" s="2" t="s">
        <v>1003</v>
      </c>
      <c r="F30" s="2" t="s">
        <v>12</v>
      </c>
      <c r="G30" s="2"/>
      <c r="H30" s="2"/>
      <c r="I30" s="2"/>
      <c r="J30" s="2"/>
      <c r="K30" s="2"/>
      <c r="L30" s="2"/>
      <c r="M30" s="2"/>
      <c r="N30" s="2"/>
      <c r="O30" s="2"/>
      <c r="P30" s="2"/>
      <c r="Q30" s="2"/>
      <c r="R30" s="2"/>
      <c r="S30" s="2"/>
    </row>
    <row r="31" spans="1:19" ht="38.25" customHeight="1" thickBot="1" x14ac:dyDescent="0.3">
      <c r="A31" s="2" t="s">
        <v>4118</v>
      </c>
      <c r="B31" s="2" t="s">
        <v>4119</v>
      </c>
      <c r="C31" s="2"/>
      <c r="D31" s="2" t="s">
        <v>4120</v>
      </c>
      <c r="E31" s="2" t="s">
        <v>4121</v>
      </c>
      <c r="F31" s="2" t="s">
        <v>1548</v>
      </c>
      <c r="G31" s="2"/>
      <c r="H31" s="2"/>
      <c r="I31" s="2"/>
      <c r="J31" s="2"/>
      <c r="K31" s="2"/>
      <c r="L31" s="2"/>
      <c r="M31" s="2"/>
      <c r="N31" s="2"/>
      <c r="O31" s="2"/>
      <c r="P31" s="2"/>
      <c r="Q31" s="2"/>
      <c r="R31" s="2"/>
      <c r="S31" s="2"/>
    </row>
    <row r="32" spans="1:19" ht="33.75" customHeight="1" thickBot="1" x14ac:dyDescent="0.3">
      <c r="A32" s="2" t="s">
        <v>4208</v>
      </c>
      <c r="B32" s="2" t="s">
        <v>4209</v>
      </c>
      <c r="C32" s="2"/>
      <c r="D32" s="2" t="s">
        <v>4210</v>
      </c>
      <c r="E32" s="2" t="s">
        <v>4211</v>
      </c>
      <c r="F32" s="2" t="s">
        <v>12</v>
      </c>
      <c r="G32" s="2"/>
      <c r="H32" s="2"/>
      <c r="I32" s="2"/>
      <c r="J32" s="2"/>
      <c r="K32" s="2"/>
      <c r="L32" s="2"/>
      <c r="M32" s="2"/>
      <c r="N32" s="2"/>
      <c r="O32" s="2"/>
      <c r="P32" s="2"/>
      <c r="Q32" s="2"/>
      <c r="R32" s="2"/>
      <c r="S32" s="2"/>
    </row>
    <row r="33" spans="1:19" ht="33.75" customHeight="1" thickBot="1" x14ac:dyDescent="0.3">
      <c r="A33" s="2" t="s">
        <v>4122</v>
      </c>
      <c r="B33" s="2" t="s">
        <v>4123</v>
      </c>
      <c r="C33" s="2" t="s">
        <v>4124</v>
      </c>
      <c r="D33" s="2" t="s">
        <v>4125</v>
      </c>
      <c r="E33" s="2" t="s">
        <v>4126</v>
      </c>
      <c r="F33" s="2" t="s">
        <v>1548</v>
      </c>
      <c r="G33" s="2"/>
      <c r="H33" s="2"/>
      <c r="I33" s="2"/>
      <c r="J33" s="2"/>
      <c r="K33" s="2"/>
      <c r="L33" s="2"/>
      <c r="M33" s="2"/>
      <c r="N33" s="2"/>
      <c r="O33" s="2"/>
      <c r="P33" s="2"/>
      <c r="Q33" s="2"/>
      <c r="R33" s="2"/>
      <c r="S33" s="2"/>
    </row>
    <row r="34" spans="1:19" ht="33.75" customHeight="1" thickBot="1" x14ac:dyDescent="0.3">
      <c r="A34" s="2" t="s">
        <v>307</v>
      </c>
      <c r="B34" s="2" t="s">
        <v>308</v>
      </c>
      <c r="C34" s="2"/>
      <c r="D34" s="2" t="s">
        <v>309</v>
      </c>
      <c r="E34" s="2" t="s">
        <v>310</v>
      </c>
      <c r="F34" s="2" t="s">
        <v>12</v>
      </c>
      <c r="G34" s="2"/>
      <c r="H34" s="2"/>
      <c r="I34" s="2"/>
      <c r="J34" s="2"/>
      <c r="K34" s="2"/>
      <c r="L34" s="2"/>
      <c r="M34" s="2"/>
      <c r="N34" s="2"/>
      <c r="O34" s="2"/>
      <c r="P34" s="2"/>
      <c r="Q34" s="2"/>
      <c r="R34" s="2"/>
      <c r="S34" s="2"/>
    </row>
    <row r="35" spans="1:19" ht="33.75" customHeight="1" thickBot="1" x14ac:dyDescent="0.3">
      <c r="A35" s="2" t="s">
        <v>3812</v>
      </c>
      <c r="B35" s="2" t="s">
        <v>3813</v>
      </c>
      <c r="C35" s="2"/>
      <c r="D35" s="2" t="s">
        <v>3814</v>
      </c>
      <c r="E35" s="2" t="s">
        <v>3815</v>
      </c>
      <c r="F35" s="2" t="s">
        <v>12</v>
      </c>
      <c r="G35" s="2"/>
      <c r="H35" s="2"/>
      <c r="I35" s="2"/>
      <c r="J35" s="2"/>
      <c r="K35" s="2"/>
      <c r="L35" s="2"/>
      <c r="M35" s="2"/>
      <c r="N35" s="2"/>
      <c r="O35" s="2"/>
      <c r="P35" s="2"/>
      <c r="Q35" s="2"/>
      <c r="R35" s="2"/>
      <c r="S35" s="2"/>
    </row>
    <row r="36" spans="1:19" ht="33.75" customHeight="1" thickBot="1" x14ac:dyDescent="0.3">
      <c r="A36" s="2" t="s">
        <v>1004</v>
      </c>
      <c r="B36" s="2" t="s">
        <v>1005</v>
      </c>
      <c r="C36" s="2"/>
      <c r="D36" s="2" t="s">
        <v>1006</v>
      </c>
      <c r="E36" s="2" t="s">
        <v>1007</v>
      </c>
      <c r="F36" s="2" t="s">
        <v>12</v>
      </c>
      <c r="G36" s="2"/>
      <c r="H36" s="2"/>
      <c r="I36" s="2"/>
      <c r="J36" s="2"/>
      <c r="K36" s="2"/>
      <c r="L36" s="2"/>
      <c r="M36" s="2"/>
      <c r="N36" s="2"/>
      <c r="O36" s="2"/>
      <c r="P36" s="2"/>
      <c r="Q36" s="2"/>
      <c r="R36" s="2"/>
      <c r="S36" s="2"/>
    </row>
    <row r="37" spans="1:19" ht="33.75" customHeight="1" thickBot="1" x14ac:dyDescent="0.3">
      <c r="A37" s="2" t="s">
        <v>2441</v>
      </c>
      <c r="B37" s="2" t="s">
        <v>1001</v>
      </c>
      <c r="C37" s="2"/>
      <c r="D37" s="2" t="s">
        <v>2442</v>
      </c>
      <c r="E37" s="2" t="s">
        <v>2443</v>
      </c>
      <c r="F37" s="2" t="s">
        <v>12</v>
      </c>
      <c r="G37" s="2"/>
      <c r="H37" s="2"/>
      <c r="I37" s="2"/>
      <c r="J37" s="2"/>
      <c r="K37" s="2"/>
      <c r="L37" s="2"/>
      <c r="M37" s="2"/>
      <c r="N37" s="2"/>
      <c r="O37" s="2"/>
      <c r="P37" s="2"/>
      <c r="Q37" s="2"/>
      <c r="R37" s="2"/>
      <c r="S37" s="2"/>
    </row>
    <row r="38" spans="1:19" ht="33.75" customHeight="1" thickBot="1" x14ac:dyDescent="0.3">
      <c r="A38" s="2" t="s">
        <v>4962</v>
      </c>
      <c r="B38" s="2"/>
      <c r="C38" s="2"/>
      <c r="D38" s="2" t="s">
        <v>4963</v>
      </c>
      <c r="E38" s="2" t="s">
        <v>4964</v>
      </c>
      <c r="F38" s="2" t="s">
        <v>12</v>
      </c>
      <c r="G38" s="2"/>
      <c r="H38" s="2"/>
      <c r="I38" s="2"/>
      <c r="J38" s="2"/>
      <c r="K38" s="2"/>
      <c r="L38" s="2"/>
      <c r="M38" s="2"/>
      <c r="N38" s="2"/>
      <c r="O38" s="2"/>
      <c r="P38" s="2"/>
      <c r="Q38" s="2"/>
      <c r="R38" s="2"/>
      <c r="S38" s="2"/>
    </row>
    <row r="39" spans="1:19" ht="33.75" customHeight="1" thickBot="1" x14ac:dyDescent="0.3">
      <c r="A39" s="2" t="s">
        <v>1008</v>
      </c>
      <c r="B39" s="2" t="s">
        <v>1009</v>
      </c>
      <c r="C39" s="2" t="s">
        <v>1010</v>
      </c>
      <c r="D39" s="2" t="s">
        <v>1011</v>
      </c>
      <c r="E39" s="2" t="s">
        <v>1012</v>
      </c>
      <c r="F39" s="2" t="s">
        <v>12</v>
      </c>
      <c r="G39" s="2"/>
      <c r="H39" s="2"/>
      <c r="I39" s="2"/>
      <c r="J39" s="2"/>
      <c r="K39" s="2"/>
      <c r="L39" s="2"/>
      <c r="M39" s="2"/>
      <c r="N39" s="2"/>
      <c r="O39" s="2"/>
      <c r="P39" s="2"/>
      <c r="Q39" s="2"/>
      <c r="R39" s="2"/>
      <c r="S39" s="2"/>
    </row>
    <row r="40" spans="1:19" ht="33.75" customHeight="1" thickBot="1" x14ac:dyDescent="0.3">
      <c r="A40" s="2" t="s">
        <v>1543</v>
      </c>
      <c r="B40" s="2" t="s">
        <v>1544</v>
      </c>
      <c r="C40" s="2" t="s">
        <v>1545</v>
      </c>
      <c r="D40" s="2" t="s">
        <v>1546</v>
      </c>
      <c r="E40" s="2" t="s">
        <v>1547</v>
      </c>
      <c r="F40" s="2" t="s">
        <v>1548</v>
      </c>
      <c r="G40" s="2"/>
      <c r="H40" s="2"/>
      <c r="I40" s="2"/>
      <c r="J40" s="2"/>
      <c r="K40" s="2"/>
      <c r="L40" s="2"/>
      <c r="M40" s="2"/>
      <c r="N40" s="2"/>
      <c r="O40" s="2"/>
      <c r="P40" s="2"/>
      <c r="Q40" s="2"/>
      <c r="R40" s="2"/>
      <c r="S40" s="2"/>
    </row>
    <row r="41" spans="1:19" ht="33.75" customHeight="1" thickBot="1" x14ac:dyDescent="0.3">
      <c r="A41" s="2" t="s">
        <v>1543</v>
      </c>
      <c r="B41" s="2" t="s">
        <v>1544</v>
      </c>
      <c r="C41" s="2" t="s">
        <v>1545</v>
      </c>
      <c r="D41" s="2" t="s">
        <v>1546</v>
      </c>
      <c r="E41" s="2" t="s">
        <v>1549</v>
      </c>
      <c r="F41" s="2" t="s">
        <v>1548</v>
      </c>
      <c r="G41" s="2"/>
      <c r="H41" s="2"/>
      <c r="I41" s="2"/>
      <c r="J41" s="2"/>
      <c r="K41" s="2"/>
      <c r="L41" s="2"/>
      <c r="M41" s="2"/>
      <c r="N41" s="2"/>
      <c r="O41" s="2"/>
      <c r="P41" s="2"/>
      <c r="Q41" s="2"/>
      <c r="R41" s="2"/>
      <c r="S41" s="2"/>
    </row>
    <row r="42" spans="1:19" ht="33.75" customHeight="1" thickBot="1" x14ac:dyDescent="0.3">
      <c r="A42" s="2" t="s">
        <v>1543</v>
      </c>
      <c r="B42" s="2" t="s">
        <v>1544</v>
      </c>
      <c r="C42" s="2" t="s">
        <v>1545</v>
      </c>
      <c r="D42" s="2" t="s">
        <v>1546</v>
      </c>
      <c r="E42" s="2" t="s">
        <v>1550</v>
      </c>
      <c r="F42" s="2" t="s">
        <v>1548</v>
      </c>
      <c r="G42" s="2"/>
      <c r="H42" s="2"/>
      <c r="I42" s="2"/>
      <c r="J42" s="2"/>
      <c r="K42" s="2"/>
      <c r="L42" s="2"/>
      <c r="M42" s="2"/>
      <c r="N42" s="2"/>
      <c r="O42" s="2"/>
      <c r="P42" s="2"/>
      <c r="Q42" s="2"/>
      <c r="R42" s="2"/>
      <c r="S42" s="2"/>
    </row>
    <row r="43" spans="1:19" ht="33.75" customHeight="1" thickBot="1" x14ac:dyDescent="0.3">
      <c r="A43" s="2" t="s">
        <v>1551</v>
      </c>
      <c r="B43" s="2" t="s">
        <v>1552</v>
      </c>
      <c r="C43" s="2" t="s">
        <v>1553</v>
      </c>
      <c r="D43" s="2" t="s">
        <v>1554</v>
      </c>
      <c r="E43" s="2" t="s">
        <v>1555</v>
      </c>
      <c r="F43" s="2" t="s">
        <v>12</v>
      </c>
      <c r="G43" s="2"/>
      <c r="H43" s="2"/>
      <c r="I43" s="2"/>
      <c r="J43" s="2"/>
      <c r="K43" s="2"/>
      <c r="L43" s="2"/>
      <c r="M43" s="2"/>
      <c r="N43" s="2"/>
      <c r="O43" s="2"/>
      <c r="P43" s="2"/>
      <c r="Q43" s="2"/>
      <c r="R43" s="2"/>
      <c r="S43" s="2"/>
    </row>
    <row r="44" spans="1:19" ht="33.75" customHeight="1" thickBot="1" x14ac:dyDescent="0.3">
      <c r="A44" s="2" t="s">
        <v>3816</v>
      </c>
      <c r="B44" s="2" t="s">
        <v>3817</v>
      </c>
      <c r="C44" s="2" t="s">
        <v>3818</v>
      </c>
      <c r="D44" s="2" t="s">
        <v>3819</v>
      </c>
      <c r="E44" s="2" t="s">
        <v>3820</v>
      </c>
      <c r="F44" s="2" t="s">
        <v>12</v>
      </c>
      <c r="G44" s="2"/>
      <c r="H44" s="2"/>
      <c r="I44" s="2"/>
      <c r="J44" s="2"/>
      <c r="K44" s="2"/>
      <c r="L44" s="2"/>
      <c r="M44" s="2"/>
      <c r="N44" s="2"/>
      <c r="O44" s="2"/>
      <c r="P44" s="2"/>
      <c r="Q44" s="2"/>
      <c r="R44" s="2"/>
      <c r="S44" s="2"/>
    </row>
    <row r="45" spans="1:19" ht="33.75" customHeight="1" thickBot="1" x14ac:dyDescent="0.3">
      <c r="A45" s="2" t="s">
        <v>3816</v>
      </c>
      <c r="B45" s="2" t="s">
        <v>3817</v>
      </c>
      <c r="C45" s="2" t="s">
        <v>3818</v>
      </c>
      <c r="D45" s="2" t="s">
        <v>3819</v>
      </c>
      <c r="E45" s="2" t="s">
        <v>3821</v>
      </c>
      <c r="F45" s="2" t="s">
        <v>12</v>
      </c>
      <c r="G45" s="2"/>
      <c r="H45" s="2"/>
      <c r="I45" s="2"/>
      <c r="J45" s="2"/>
      <c r="K45" s="2"/>
      <c r="L45" s="2"/>
      <c r="M45" s="2"/>
      <c r="N45" s="2"/>
      <c r="O45" s="2"/>
      <c r="P45" s="2"/>
      <c r="Q45" s="2"/>
      <c r="R45" s="2"/>
      <c r="S45" s="2"/>
    </row>
    <row r="46" spans="1:19" ht="33.75" customHeight="1" thickBot="1" x14ac:dyDescent="0.3">
      <c r="A46" s="2" t="s">
        <v>3842</v>
      </c>
      <c r="B46" s="2" t="s">
        <v>3843</v>
      </c>
      <c r="C46" s="2"/>
      <c r="D46" s="2" t="s">
        <v>3844</v>
      </c>
      <c r="E46" s="2" t="s">
        <v>3845</v>
      </c>
      <c r="F46" s="2" t="s">
        <v>12</v>
      </c>
      <c r="G46" s="2"/>
      <c r="H46" s="2"/>
      <c r="I46" s="2"/>
      <c r="J46" s="2"/>
      <c r="K46" s="2"/>
      <c r="L46" s="2"/>
      <c r="M46" s="2"/>
      <c r="N46" s="2"/>
      <c r="O46" s="2"/>
      <c r="P46" s="2"/>
      <c r="Q46" s="2"/>
      <c r="R46" s="2"/>
      <c r="S46" s="2"/>
    </row>
    <row r="47" spans="1:19" ht="33.75" customHeight="1" thickBot="1" x14ac:dyDescent="0.3">
      <c r="A47" s="2" t="s">
        <v>4965</v>
      </c>
      <c r="B47" s="2"/>
      <c r="C47" s="2"/>
      <c r="D47" s="2" t="s">
        <v>4966</v>
      </c>
      <c r="E47" s="2" t="s">
        <v>4967</v>
      </c>
      <c r="F47" s="2" t="s">
        <v>12</v>
      </c>
      <c r="G47" s="2"/>
      <c r="H47" s="2"/>
      <c r="I47" s="2"/>
      <c r="J47" s="2"/>
      <c r="K47" s="2"/>
      <c r="L47" s="2"/>
      <c r="M47" s="2"/>
      <c r="N47" s="2"/>
      <c r="O47" s="2"/>
      <c r="P47" s="2"/>
      <c r="Q47" s="2"/>
      <c r="R47" s="2"/>
      <c r="S47" s="2"/>
    </row>
    <row r="48" spans="1:19" ht="33.75" customHeight="1" thickBot="1" x14ac:dyDescent="0.3">
      <c r="A48" s="2" t="s">
        <v>4212</v>
      </c>
      <c r="B48" s="2" t="s">
        <v>4213</v>
      </c>
      <c r="C48" s="2"/>
      <c r="D48" s="2" t="s">
        <v>4214</v>
      </c>
      <c r="E48" s="2" t="s">
        <v>4215</v>
      </c>
      <c r="F48" s="2" t="s">
        <v>12</v>
      </c>
      <c r="G48" s="2"/>
      <c r="H48" s="2"/>
      <c r="I48" s="2"/>
      <c r="J48" s="2"/>
      <c r="K48" s="2"/>
      <c r="L48" s="2"/>
      <c r="M48" s="2"/>
      <c r="N48" s="2"/>
      <c r="O48" s="2"/>
      <c r="P48" s="2"/>
      <c r="Q48" s="2"/>
      <c r="R48" s="2"/>
      <c r="S48" s="2"/>
    </row>
    <row r="49" spans="1:19" ht="33.75" customHeight="1" thickBot="1" x14ac:dyDescent="0.3">
      <c r="A49" s="2" t="s">
        <v>311</v>
      </c>
      <c r="B49" s="2" t="s">
        <v>312</v>
      </c>
      <c r="C49" s="2"/>
      <c r="D49" s="2" t="s">
        <v>313</v>
      </c>
      <c r="E49" s="2" t="s">
        <v>314</v>
      </c>
      <c r="F49" s="2" t="s">
        <v>315</v>
      </c>
      <c r="G49" s="2"/>
      <c r="H49" s="2"/>
      <c r="I49" s="2"/>
      <c r="J49" s="2"/>
      <c r="K49" s="2"/>
      <c r="L49" s="2"/>
      <c r="M49" s="2"/>
      <c r="N49" s="2"/>
      <c r="O49" s="2"/>
      <c r="P49" s="2"/>
      <c r="Q49" s="2"/>
      <c r="R49" s="2"/>
      <c r="S49" s="2"/>
    </row>
    <row r="50" spans="1:19" ht="33.75" customHeight="1" thickBot="1" x14ac:dyDescent="0.3">
      <c r="A50" s="2" t="s">
        <v>316</v>
      </c>
      <c r="B50" s="2" t="s">
        <v>317</v>
      </c>
      <c r="C50" s="2"/>
      <c r="D50" s="2" t="s">
        <v>318</v>
      </c>
      <c r="E50" s="2" t="s">
        <v>319</v>
      </c>
      <c r="F50" s="2" t="s">
        <v>12</v>
      </c>
      <c r="G50" s="2"/>
      <c r="H50" s="2"/>
      <c r="I50" s="2"/>
      <c r="J50" s="2"/>
      <c r="K50" s="2"/>
      <c r="L50" s="2"/>
      <c r="M50" s="2"/>
      <c r="N50" s="2"/>
      <c r="O50" s="2"/>
      <c r="P50" s="2"/>
      <c r="Q50" s="2"/>
      <c r="R50" s="2"/>
      <c r="S50" s="2"/>
    </row>
    <row r="51" spans="1:19" ht="33.75" customHeight="1" thickBot="1" x14ac:dyDescent="0.3">
      <c r="A51" s="2" t="s">
        <v>316</v>
      </c>
      <c r="B51" s="2" t="s">
        <v>317</v>
      </c>
      <c r="C51" s="2"/>
      <c r="D51" s="2" t="s">
        <v>318</v>
      </c>
      <c r="E51" s="2" t="s">
        <v>320</v>
      </c>
      <c r="F51" s="2" t="s">
        <v>12</v>
      </c>
      <c r="G51" s="2"/>
      <c r="H51" s="2"/>
      <c r="I51" s="2"/>
      <c r="J51" s="2"/>
      <c r="K51" s="2"/>
      <c r="L51" s="2"/>
      <c r="M51" s="2"/>
      <c r="N51" s="2"/>
      <c r="O51" s="2"/>
      <c r="P51" s="2"/>
      <c r="Q51" s="2"/>
      <c r="R51" s="2"/>
      <c r="S51" s="2"/>
    </row>
    <row r="52" spans="1:19" ht="33.75" customHeight="1" thickBot="1" x14ac:dyDescent="0.3">
      <c r="A52" s="2" t="s">
        <v>2444</v>
      </c>
      <c r="B52" s="2" t="s">
        <v>2445</v>
      </c>
      <c r="C52" s="2"/>
      <c r="D52" s="2" t="s">
        <v>2446</v>
      </c>
      <c r="E52" s="2" t="s">
        <v>2447</v>
      </c>
      <c r="F52" s="2" t="s">
        <v>12</v>
      </c>
      <c r="G52" s="2"/>
      <c r="H52" s="2"/>
      <c r="I52" s="2"/>
      <c r="J52" s="2"/>
      <c r="K52" s="2"/>
      <c r="L52" s="2"/>
      <c r="M52" s="2"/>
      <c r="N52" s="2"/>
      <c r="O52" s="2"/>
      <c r="P52" s="2"/>
      <c r="Q52" s="2"/>
      <c r="R52" s="2"/>
      <c r="S52" s="2"/>
    </row>
    <row r="53" spans="1:19" ht="33.75" customHeight="1" thickBot="1" x14ac:dyDescent="0.3">
      <c r="A53" s="2" t="s">
        <v>321</v>
      </c>
      <c r="B53" s="2"/>
      <c r="C53" s="2"/>
      <c r="D53" s="2" t="s">
        <v>322</v>
      </c>
      <c r="E53" s="2" t="s">
        <v>323</v>
      </c>
      <c r="F53" s="2" t="s">
        <v>12</v>
      </c>
      <c r="G53" s="2"/>
      <c r="H53" s="2"/>
      <c r="I53" s="2"/>
      <c r="J53" s="2"/>
      <c r="K53" s="2"/>
      <c r="L53" s="2"/>
      <c r="M53" s="2"/>
      <c r="N53" s="2"/>
      <c r="O53" s="2"/>
      <c r="P53" s="2"/>
      <c r="Q53" s="2"/>
      <c r="R53" s="2"/>
      <c r="S53" s="2"/>
    </row>
    <row r="54" spans="1:19" ht="33.75" customHeight="1" thickBot="1" x14ac:dyDescent="0.3">
      <c r="A54" s="4" t="str">
        <f ca="1">IFERROR(__xludf.DUMMYFUNCTION("""COMPUTED_VALUE"""),"Νομοκάνων Μανουήλ Νοταρίου του Μαλαξού του εκ Ναυπλίου της Πελοποννήσου : μετενεχθείς εις λέξιν απλήν δια την των πολλών ωφέλειαν / κριτική έκδοσις υπό Δημητρίου Σ. Γκίνη και Νικολάου Ι. Πανταζόπουλου.")</f>
        <v>Νομοκάνων Μανουήλ Νοταρίου του Μαλαξού του εκ Ναυπλίου της Πελοποννήσου : μετενεχθείς εις λέξιν απλήν δια την των πολλών ωφέλειαν / κριτική έκδοσις υπό Δημητρίου Σ. Γκίνη και Νικολάου Ι. Πανταζόπουλου.</v>
      </c>
      <c r="B54" s="5" t="str">
        <f ca="1">IFERROR(__xludf.DUMMYFUNCTION("""COMPUTED_VALUE"""),"Μαλαξός, Μανουήλ, 16ος αι.")</f>
        <v>Μαλαξός, Μανουήλ, 16ος αι.</v>
      </c>
      <c r="C54" s="5"/>
      <c r="D54" s="4" t="str">
        <f ca="1">IFERROR(__xludf.DUMMYFUNCTION("""COMPUTED_VALUE"""),"Θεσσαλονίκη : Αριστοτέλειο Πανεπιστήμιο Θεσσαλονίκης, 1985.")</f>
        <v>Θεσσαλονίκη : Αριστοτέλειο Πανεπιστήμιο Θεσσαλονίκης, 1985.</v>
      </c>
      <c r="E54" s="5" t="str">
        <f ca="1">IFERROR(__xludf.DUMMYFUNCTION("""COMPUTED_VALUE"""),"271.2-74 ΜαλΜ ν 1985")</f>
        <v>271.2-74 ΜαλΜ ν 1985</v>
      </c>
      <c r="F54" s="6" t="str">
        <f ca="1">IFERROR(__xludf.DUMMYFUNCTION("""COMPUTED_VALUE"""),"Αίθουσα Ιστορίας, Θεωρίας καί Φιλοσοφίας του Δικαίου")</f>
        <v>Αίθουσα Ιστορίας, Θεωρίας καί Φιλοσοφίας του Δικαίου</v>
      </c>
      <c r="G54" s="2"/>
      <c r="H54" s="2"/>
      <c r="I54" s="2"/>
      <c r="J54" s="2"/>
      <c r="K54" s="2"/>
      <c r="L54" s="2"/>
      <c r="M54" s="2"/>
      <c r="N54" s="2"/>
      <c r="O54" s="2"/>
      <c r="P54" s="2"/>
      <c r="Q54" s="2"/>
      <c r="R54" s="2"/>
      <c r="S54" s="2"/>
    </row>
    <row r="55" spans="1:19" ht="33.75" customHeight="1" thickBot="1" x14ac:dyDescent="0.3">
      <c r="A55" s="2" t="s">
        <v>324</v>
      </c>
      <c r="B55" s="2" t="s">
        <v>325</v>
      </c>
      <c r="C55" s="2" t="s">
        <v>327</v>
      </c>
      <c r="D55" s="2" t="s">
        <v>326</v>
      </c>
      <c r="E55" s="2" t="s">
        <v>328</v>
      </c>
      <c r="F55" s="2" t="s">
        <v>12</v>
      </c>
      <c r="G55" s="2"/>
      <c r="H55" s="2"/>
      <c r="I55" s="2"/>
      <c r="J55" s="2"/>
      <c r="K55" s="2"/>
      <c r="L55" s="2"/>
      <c r="M55" s="2"/>
      <c r="N55" s="2"/>
      <c r="O55" s="2"/>
      <c r="P55" s="2"/>
      <c r="Q55" s="2"/>
      <c r="R55" s="2"/>
      <c r="S55" s="2"/>
    </row>
    <row r="56" spans="1:19" ht="33.75" customHeight="1" thickBot="1" x14ac:dyDescent="0.3">
      <c r="A56" s="2" t="s">
        <v>1556</v>
      </c>
      <c r="B56" s="2"/>
      <c r="C56" s="2"/>
      <c r="D56" s="2" t="s">
        <v>1557</v>
      </c>
      <c r="E56" s="2" t="s">
        <v>1558</v>
      </c>
      <c r="F56" s="2" t="s">
        <v>12</v>
      </c>
      <c r="G56" s="2"/>
      <c r="H56" s="2"/>
      <c r="I56" s="2"/>
      <c r="J56" s="2"/>
      <c r="K56" s="2"/>
      <c r="L56" s="2"/>
      <c r="M56" s="2"/>
      <c r="N56" s="2"/>
      <c r="O56" s="2"/>
      <c r="P56" s="2"/>
      <c r="Q56" s="2"/>
      <c r="R56" s="2"/>
      <c r="S56" s="2"/>
    </row>
    <row r="57" spans="1:19" ht="33.75" customHeight="1" thickBot="1" x14ac:dyDescent="0.3">
      <c r="A57" s="2" t="s">
        <v>4216</v>
      </c>
      <c r="B57" s="2" t="s">
        <v>4217</v>
      </c>
      <c r="C57" s="2"/>
      <c r="D57" s="2" t="s">
        <v>4218</v>
      </c>
      <c r="E57" s="2" t="s">
        <v>4219</v>
      </c>
      <c r="F57" s="2" t="s">
        <v>12</v>
      </c>
      <c r="G57" s="2"/>
      <c r="H57" s="2"/>
      <c r="I57" s="2"/>
      <c r="J57" s="2"/>
      <c r="K57" s="2"/>
      <c r="L57" s="2"/>
      <c r="M57" s="2"/>
      <c r="N57" s="2"/>
      <c r="O57" s="2"/>
      <c r="P57" s="2"/>
      <c r="Q57" s="2"/>
      <c r="R57" s="2"/>
      <c r="S57" s="2"/>
    </row>
    <row r="58" spans="1:19" ht="33.75" customHeight="1" thickBot="1" x14ac:dyDescent="0.3">
      <c r="A58" s="2" t="s">
        <v>1559</v>
      </c>
      <c r="B58" s="2" t="s">
        <v>1560</v>
      </c>
      <c r="C58" s="2" t="s">
        <v>1561</v>
      </c>
      <c r="D58" s="2" t="s">
        <v>1562</v>
      </c>
      <c r="E58" s="2" t="s">
        <v>1563</v>
      </c>
      <c r="F58" s="2" t="s">
        <v>12</v>
      </c>
      <c r="G58" s="2"/>
      <c r="H58" s="2"/>
      <c r="I58" s="2"/>
      <c r="J58" s="2"/>
      <c r="K58" s="2"/>
      <c r="L58" s="2"/>
      <c r="M58" s="2"/>
      <c r="N58" s="2"/>
      <c r="O58" s="2"/>
      <c r="P58" s="2"/>
      <c r="Q58" s="2"/>
      <c r="R58" s="2"/>
      <c r="S58" s="2"/>
    </row>
    <row r="59" spans="1:19" ht="68.25" customHeight="1" thickBot="1" x14ac:dyDescent="0.3">
      <c r="A59" s="2" t="s">
        <v>4220</v>
      </c>
      <c r="B59" s="2" t="s">
        <v>4221</v>
      </c>
      <c r="C59" s="2"/>
      <c r="D59" s="2" t="s">
        <v>4222</v>
      </c>
      <c r="E59" s="2" t="s">
        <v>4223</v>
      </c>
      <c r="F59" s="2" t="s">
        <v>12</v>
      </c>
      <c r="G59" s="2"/>
      <c r="H59" s="2"/>
      <c r="I59" s="2"/>
      <c r="J59" s="2"/>
      <c r="K59" s="2"/>
      <c r="L59" s="2"/>
      <c r="M59" s="2"/>
      <c r="N59" s="2"/>
      <c r="O59" s="2"/>
      <c r="P59" s="2"/>
      <c r="Q59" s="2"/>
      <c r="R59" s="2"/>
      <c r="S59" s="2"/>
    </row>
    <row r="60" spans="1:19" ht="59.25" customHeight="1" thickBot="1" x14ac:dyDescent="0.3">
      <c r="A60" s="2" t="s">
        <v>3846</v>
      </c>
      <c r="B60" s="2" t="s">
        <v>3847</v>
      </c>
      <c r="C60" s="2"/>
      <c r="D60" s="2" t="s">
        <v>3848</v>
      </c>
      <c r="E60" s="2" t="s">
        <v>3849</v>
      </c>
      <c r="F60" s="2" t="s">
        <v>12</v>
      </c>
      <c r="G60" s="2"/>
      <c r="H60" s="2"/>
      <c r="I60" s="2"/>
      <c r="J60" s="2"/>
      <c r="K60" s="2"/>
      <c r="L60" s="2"/>
      <c r="M60" s="2"/>
      <c r="N60" s="2"/>
      <c r="O60" s="2"/>
      <c r="P60" s="2"/>
      <c r="Q60" s="2"/>
      <c r="R60" s="2"/>
      <c r="S60" s="2"/>
    </row>
    <row r="61" spans="1:19" ht="33.75" customHeight="1" thickBot="1" x14ac:dyDescent="0.3">
      <c r="A61" s="2" t="s">
        <v>4224</v>
      </c>
      <c r="B61" s="2" t="s">
        <v>4225</v>
      </c>
      <c r="C61" s="2"/>
      <c r="D61" s="2" t="s">
        <v>4226</v>
      </c>
      <c r="E61" s="2" t="s">
        <v>4227</v>
      </c>
      <c r="F61" s="2" t="s">
        <v>12</v>
      </c>
      <c r="G61" s="2"/>
      <c r="H61" s="2"/>
      <c r="I61" s="2"/>
      <c r="J61" s="2"/>
      <c r="K61" s="2"/>
      <c r="L61" s="2"/>
      <c r="M61" s="2"/>
      <c r="N61" s="2"/>
      <c r="O61" s="2"/>
      <c r="P61" s="2"/>
      <c r="Q61" s="2"/>
      <c r="R61" s="2"/>
      <c r="S61" s="2"/>
    </row>
    <row r="62" spans="1:19" ht="33.75" customHeight="1" thickBot="1" x14ac:dyDescent="0.3">
      <c r="A62" s="2" t="s">
        <v>4228</v>
      </c>
      <c r="B62" s="2" t="s">
        <v>1569</v>
      </c>
      <c r="C62" s="2"/>
      <c r="D62" s="2" t="s">
        <v>4229</v>
      </c>
      <c r="E62" s="2" t="s">
        <v>4230</v>
      </c>
      <c r="F62" s="2" t="s">
        <v>12</v>
      </c>
      <c r="G62" s="2"/>
      <c r="H62" s="2"/>
      <c r="I62" s="2"/>
      <c r="J62" s="2"/>
      <c r="K62" s="2"/>
      <c r="L62" s="2"/>
      <c r="M62" s="2"/>
      <c r="N62" s="2"/>
      <c r="O62" s="2"/>
      <c r="P62" s="2"/>
      <c r="Q62" s="2"/>
      <c r="R62" s="2"/>
      <c r="S62" s="2"/>
    </row>
    <row r="63" spans="1:19" ht="33.75" customHeight="1" thickBot="1" x14ac:dyDescent="0.3">
      <c r="A63" s="2" t="s">
        <v>3850</v>
      </c>
      <c r="B63" s="2" t="s">
        <v>3851</v>
      </c>
      <c r="C63" s="2"/>
      <c r="D63" s="2" t="s">
        <v>3852</v>
      </c>
      <c r="E63" s="2" t="s">
        <v>3853</v>
      </c>
      <c r="F63" s="2" t="s">
        <v>12</v>
      </c>
      <c r="G63" s="2"/>
      <c r="H63" s="2"/>
      <c r="I63" s="2"/>
      <c r="J63" s="2"/>
      <c r="K63" s="2"/>
      <c r="L63" s="2"/>
      <c r="M63" s="2"/>
      <c r="N63" s="2"/>
      <c r="O63" s="2"/>
      <c r="P63" s="2"/>
      <c r="Q63" s="2"/>
      <c r="R63" s="2"/>
      <c r="S63" s="2"/>
    </row>
    <row r="64" spans="1:19" ht="33.75" customHeight="1" thickBot="1" x14ac:dyDescent="0.3">
      <c r="A64" s="2" t="s">
        <v>329</v>
      </c>
      <c r="B64" s="2" t="s">
        <v>330</v>
      </c>
      <c r="C64" s="2"/>
      <c r="D64" s="2" t="s">
        <v>331</v>
      </c>
      <c r="E64" s="2" t="s">
        <v>332</v>
      </c>
      <c r="F64" s="2" t="s">
        <v>12</v>
      </c>
      <c r="G64" s="2"/>
      <c r="H64" s="2"/>
      <c r="I64" s="2"/>
      <c r="J64" s="2"/>
      <c r="K64" s="2"/>
      <c r="L64" s="2"/>
      <c r="M64" s="2"/>
      <c r="N64" s="2"/>
      <c r="O64" s="2"/>
      <c r="P64" s="2"/>
      <c r="Q64" s="2"/>
      <c r="R64" s="2"/>
      <c r="S64" s="2"/>
    </row>
    <row r="65" spans="1:19" ht="33.75" customHeight="1" thickBot="1" x14ac:dyDescent="0.3">
      <c r="A65" s="2" t="s">
        <v>2448</v>
      </c>
      <c r="B65" s="2" t="s">
        <v>2449</v>
      </c>
      <c r="C65" s="2"/>
      <c r="D65" s="2" t="s">
        <v>2450</v>
      </c>
      <c r="E65" s="2" t="s">
        <v>2451</v>
      </c>
      <c r="F65" s="2" t="s">
        <v>12</v>
      </c>
      <c r="G65" s="2"/>
      <c r="H65" s="2"/>
      <c r="I65" s="2"/>
      <c r="J65" s="2"/>
      <c r="K65" s="2"/>
      <c r="L65" s="2"/>
      <c r="M65" s="2"/>
      <c r="N65" s="2"/>
      <c r="O65" s="2"/>
      <c r="P65" s="2"/>
      <c r="Q65" s="2"/>
      <c r="R65" s="2"/>
      <c r="S65" s="2"/>
    </row>
    <row r="66" spans="1:19" ht="33.75" customHeight="1" thickBot="1" x14ac:dyDescent="0.3">
      <c r="A66" s="2" t="s">
        <v>333</v>
      </c>
      <c r="B66" s="2" t="s">
        <v>334</v>
      </c>
      <c r="C66" s="2"/>
      <c r="D66" s="2" t="s">
        <v>335</v>
      </c>
      <c r="E66" s="2" t="s">
        <v>336</v>
      </c>
      <c r="F66" s="2" t="s">
        <v>12</v>
      </c>
      <c r="G66" s="2"/>
      <c r="H66" s="2"/>
      <c r="I66" s="2"/>
      <c r="J66" s="2"/>
      <c r="K66" s="2"/>
      <c r="L66" s="2"/>
      <c r="M66" s="2"/>
      <c r="N66" s="2"/>
      <c r="O66" s="2"/>
      <c r="P66" s="2"/>
      <c r="Q66" s="2"/>
      <c r="R66" s="2"/>
      <c r="S66" s="2"/>
    </row>
    <row r="67" spans="1:19" ht="33.75" customHeight="1" thickBot="1" x14ac:dyDescent="0.3">
      <c r="A67" s="2" t="s">
        <v>1564</v>
      </c>
      <c r="B67" s="2" t="s">
        <v>1565</v>
      </c>
      <c r="C67" s="2"/>
      <c r="D67" s="2" t="s">
        <v>1566</v>
      </c>
      <c r="E67" s="2" t="s">
        <v>1567</v>
      </c>
      <c r="F67" s="2" t="s">
        <v>12</v>
      </c>
      <c r="G67" s="2"/>
      <c r="H67" s="2"/>
      <c r="I67" s="2"/>
      <c r="J67" s="2"/>
      <c r="K67" s="2"/>
      <c r="L67" s="2"/>
      <c r="M67" s="2"/>
      <c r="N67" s="2"/>
      <c r="O67" s="2"/>
      <c r="P67" s="2"/>
      <c r="Q67" s="2"/>
      <c r="R67" s="2"/>
      <c r="S67" s="2"/>
    </row>
    <row r="68" spans="1:19" ht="33.75" customHeight="1" thickBot="1" x14ac:dyDescent="0.3">
      <c r="A68" s="2" t="s">
        <v>3854</v>
      </c>
      <c r="B68" s="2" t="s">
        <v>3855</v>
      </c>
      <c r="C68" s="2"/>
      <c r="D68" s="2" t="s">
        <v>3856</v>
      </c>
      <c r="E68" s="2" t="s">
        <v>3857</v>
      </c>
      <c r="F68" s="2" t="s">
        <v>12</v>
      </c>
      <c r="G68" s="2"/>
      <c r="H68" s="2"/>
      <c r="I68" s="2"/>
      <c r="J68" s="2"/>
      <c r="K68" s="2"/>
      <c r="L68" s="2"/>
      <c r="M68" s="2"/>
      <c r="N68" s="2"/>
      <c r="O68" s="2"/>
      <c r="P68" s="2"/>
      <c r="Q68" s="2"/>
      <c r="R68" s="2"/>
      <c r="S68" s="2"/>
    </row>
    <row r="69" spans="1:19" ht="33.75" customHeight="1" thickBot="1" x14ac:dyDescent="0.3">
      <c r="A69" s="2" t="s">
        <v>1568</v>
      </c>
      <c r="B69" s="2" t="s">
        <v>1569</v>
      </c>
      <c r="C69" s="2"/>
      <c r="D69" s="2" t="s">
        <v>1570</v>
      </c>
      <c r="E69" s="2" t="s">
        <v>1571</v>
      </c>
      <c r="F69" s="2" t="s">
        <v>12</v>
      </c>
      <c r="G69" s="2"/>
      <c r="H69" s="2"/>
      <c r="I69" s="2"/>
      <c r="J69" s="2"/>
      <c r="K69" s="2"/>
      <c r="L69" s="2"/>
      <c r="M69" s="2"/>
      <c r="N69" s="2"/>
      <c r="O69" s="2"/>
      <c r="P69" s="2"/>
      <c r="Q69" s="2"/>
      <c r="R69" s="2"/>
      <c r="S69" s="2"/>
    </row>
    <row r="70" spans="1:19" ht="33.75" customHeight="1" thickBot="1" x14ac:dyDescent="0.3">
      <c r="A70" s="2" t="s">
        <v>337</v>
      </c>
      <c r="B70" s="2" t="s">
        <v>338</v>
      </c>
      <c r="C70" s="2"/>
      <c r="D70" s="2" t="s">
        <v>339</v>
      </c>
      <c r="E70" s="2" t="s">
        <v>340</v>
      </c>
      <c r="F70" s="2" t="s">
        <v>12</v>
      </c>
      <c r="G70" s="2"/>
      <c r="H70" s="2"/>
      <c r="I70" s="2"/>
      <c r="J70" s="2"/>
      <c r="K70" s="2"/>
      <c r="L70" s="2"/>
      <c r="M70" s="2"/>
      <c r="N70" s="2"/>
      <c r="O70" s="2"/>
      <c r="P70" s="2"/>
      <c r="Q70" s="2"/>
      <c r="R70" s="2"/>
      <c r="S70" s="2"/>
    </row>
    <row r="71" spans="1:19" ht="33.75" customHeight="1" thickBot="1" x14ac:dyDescent="0.3">
      <c r="A71" s="2" t="s">
        <v>341</v>
      </c>
      <c r="B71" s="2" t="s">
        <v>342</v>
      </c>
      <c r="C71" s="2"/>
      <c r="D71" s="2" t="s">
        <v>343</v>
      </c>
      <c r="E71" s="2" t="s">
        <v>344</v>
      </c>
      <c r="F71" s="2" t="s">
        <v>7</v>
      </c>
      <c r="G71" s="2"/>
      <c r="H71" s="2"/>
      <c r="I71" s="2"/>
      <c r="J71" s="2"/>
      <c r="K71" s="2"/>
      <c r="L71" s="2"/>
      <c r="M71" s="2"/>
      <c r="N71" s="2"/>
      <c r="O71" s="2"/>
      <c r="P71" s="2"/>
      <c r="Q71" s="2"/>
      <c r="R71" s="2"/>
      <c r="S71" s="2"/>
    </row>
    <row r="72" spans="1:19" ht="33.75" customHeight="1" thickBot="1" x14ac:dyDescent="0.3">
      <c r="A72" s="2" t="s">
        <v>4968</v>
      </c>
      <c r="B72" s="2" t="s">
        <v>4969</v>
      </c>
      <c r="C72" s="2"/>
      <c r="D72" s="2" t="s">
        <v>4970</v>
      </c>
      <c r="E72" s="2" t="s">
        <v>4971</v>
      </c>
      <c r="F72" s="2" t="s">
        <v>7</v>
      </c>
      <c r="G72" s="2"/>
      <c r="H72" s="2"/>
      <c r="I72" s="2"/>
      <c r="J72" s="2"/>
      <c r="K72" s="2"/>
      <c r="L72" s="2"/>
      <c r="M72" s="2"/>
      <c r="N72" s="2"/>
      <c r="O72" s="2"/>
      <c r="P72" s="2"/>
      <c r="Q72" s="2"/>
      <c r="R72" s="2"/>
      <c r="S72" s="2"/>
    </row>
    <row r="73" spans="1:19" ht="33.75" customHeight="1" thickBot="1" x14ac:dyDescent="0.3">
      <c r="A73" s="2" t="s">
        <v>3858</v>
      </c>
      <c r="B73" s="2" t="s">
        <v>3859</v>
      </c>
      <c r="C73" s="2" t="s">
        <v>3860</v>
      </c>
      <c r="D73" s="2" t="s">
        <v>3861</v>
      </c>
      <c r="E73" s="2" t="s">
        <v>3862</v>
      </c>
      <c r="F73" s="2" t="s">
        <v>12</v>
      </c>
      <c r="G73" s="2"/>
      <c r="H73" s="2"/>
      <c r="I73" s="2"/>
      <c r="J73" s="2"/>
      <c r="K73" s="2"/>
      <c r="L73" s="2"/>
      <c r="M73" s="2"/>
      <c r="N73" s="2"/>
      <c r="O73" s="2"/>
      <c r="P73" s="2"/>
      <c r="Q73" s="2"/>
      <c r="R73" s="2"/>
      <c r="S73" s="2"/>
    </row>
    <row r="74" spans="1:19" ht="33.75" customHeight="1" thickBot="1" x14ac:dyDescent="0.3">
      <c r="A74" s="2" t="s">
        <v>345</v>
      </c>
      <c r="B74" s="2" t="s">
        <v>346</v>
      </c>
      <c r="C74" s="2"/>
      <c r="D74" s="2" t="s">
        <v>347</v>
      </c>
      <c r="E74" s="2" t="s">
        <v>348</v>
      </c>
      <c r="F74" s="2" t="s">
        <v>12</v>
      </c>
      <c r="G74" s="2"/>
      <c r="H74" s="2"/>
      <c r="I74" s="2"/>
      <c r="J74" s="2"/>
      <c r="K74" s="2"/>
      <c r="L74" s="2"/>
      <c r="M74" s="2"/>
      <c r="N74" s="2"/>
      <c r="O74" s="2"/>
      <c r="P74" s="2"/>
      <c r="Q74" s="2"/>
      <c r="R74" s="2"/>
      <c r="S74" s="2"/>
    </row>
    <row r="75" spans="1:19" ht="33.75" customHeight="1" thickBot="1" x14ac:dyDescent="0.3">
      <c r="A75" s="2" t="s">
        <v>176</v>
      </c>
      <c r="B75" s="2"/>
      <c r="C75" s="2" t="s">
        <v>174</v>
      </c>
      <c r="D75" s="2" t="s">
        <v>175</v>
      </c>
      <c r="E75" s="2" t="s">
        <v>173</v>
      </c>
      <c r="F75" s="2" t="s">
        <v>12</v>
      </c>
      <c r="G75" s="2"/>
      <c r="H75" s="2"/>
      <c r="I75" s="2"/>
      <c r="J75" s="2"/>
      <c r="K75" s="2"/>
      <c r="L75" s="2"/>
      <c r="M75" s="2"/>
      <c r="N75" s="2"/>
      <c r="O75" s="2"/>
      <c r="P75" s="2"/>
      <c r="Q75" s="2"/>
      <c r="R75" s="2"/>
      <c r="S75" s="2"/>
    </row>
    <row r="76" spans="1:19" ht="33.75" customHeight="1" thickBot="1" x14ac:dyDescent="0.3">
      <c r="A76" s="2" t="s">
        <v>1572</v>
      </c>
      <c r="B76" s="2" t="s">
        <v>1573</v>
      </c>
      <c r="C76" s="2" t="s">
        <v>1574</v>
      </c>
      <c r="D76" s="2" t="s">
        <v>1575</v>
      </c>
      <c r="E76" s="2" t="s">
        <v>1576</v>
      </c>
      <c r="F76" s="2" t="s">
        <v>1548</v>
      </c>
      <c r="G76" s="2"/>
      <c r="H76" s="2"/>
      <c r="I76" s="2"/>
      <c r="J76" s="2"/>
      <c r="K76" s="2"/>
      <c r="L76" s="2"/>
      <c r="M76" s="2"/>
      <c r="N76" s="2"/>
      <c r="O76" s="2"/>
      <c r="P76" s="2"/>
      <c r="Q76" s="2"/>
      <c r="R76" s="2"/>
      <c r="S76" s="2"/>
    </row>
    <row r="77" spans="1:19" ht="33.75" customHeight="1" thickBot="1" x14ac:dyDescent="0.3">
      <c r="A77" s="2" t="s">
        <v>349</v>
      </c>
      <c r="B77" s="2" t="s">
        <v>350</v>
      </c>
      <c r="C77" s="2"/>
      <c r="D77" s="2" t="s">
        <v>351</v>
      </c>
      <c r="E77" s="2" t="s">
        <v>352</v>
      </c>
      <c r="F77" s="2" t="s">
        <v>12</v>
      </c>
      <c r="G77" s="2"/>
      <c r="H77" s="2"/>
      <c r="I77" s="2"/>
      <c r="J77" s="2"/>
      <c r="K77" s="2"/>
      <c r="L77" s="2"/>
      <c r="M77" s="2"/>
      <c r="N77" s="2"/>
      <c r="O77" s="2"/>
      <c r="P77" s="2"/>
      <c r="Q77" s="2"/>
      <c r="R77" s="2"/>
      <c r="S77" s="2"/>
    </row>
    <row r="78" spans="1:19" ht="33.75" customHeight="1" thickBot="1" x14ac:dyDescent="0.3">
      <c r="A78" s="2" t="s">
        <v>168</v>
      </c>
      <c r="B78" s="2"/>
      <c r="C78" s="2" t="s">
        <v>166</v>
      </c>
      <c r="D78" s="2" t="s">
        <v>167</v>
      </c>
      <c r="E78" s="2" t="s">
        <v>165</v>
      </c>
      <c r="F78" s="2" t="s">
        <v>12</v>
      </c>
      <c r="G78" s="2"/>
      <c r="H78" s="2"/>
      <c r="I78" s="2"/>
      <c r="J78" s="2"/>
      <c r="K78" s="2"/>
      <c r="L78" s="2"/>
      <c r="M78" s="2"/>
      <c r="N78" s="2"/>
      <c r="O78" s="2"/>
      <c r="P78" s="2"/>
      <c r="Q78" s="2"/>
      <c r="R78" s="2"/>
      <c r="S78" s="2"/>
    </row>
    <row r="79" spans="1:19" ht="48" customHeight="1" thickBot="1" x14ac:dyDescent="0.3">
      <c r="A79" s="2" t="s">
        <v>353</v>
      </c>
      <c r="B79" s="2" t="s">
        <v>354</v>
      </c>
      <c r="C79" s="2"/>
      <c r="D79" s="2" t="s">
        <v>355</v>
      </c>
      <c r="E79" s="2" t="s">
        <v>356</v>
      </c>
      <c r="F79" s="2" t="s">
        <v>12</v>
      </c>
      <c r="G79" s="2"/>
      <c r="H79" s="2"/>
      <c r="I79" s="2"/>
      <c r="J79" s="2"/>
      <c r="K79" s="2"/>
      <c r="L79" s="2"/>
      <c r="M79" s="2"/>
      <c r="N79" s="2"/>
      <c r="O79" s="2"/>
      <c r="P79" s="2"/>
      <c r="Q79" s="2"/>
      <c r="R79" s="2"/>
      <c r="S79" s="2"/>
    </row>
    <row r="80" spans="1:19" ht="33.75" customHeight="1" thickBot="1" x14ac:dyDescent="0.3">
      <c r="A80" s="2" t="s">
        <v>2452</v>
      </c>
      <c r="B80" s="2" t="s">
        <v>2453</v>
      </c>
      <c r="C80" s="2"/>
      <c r="D80" s="2" t="s">
        <v>2454</v>
      </c>
      <c r="E80" s="2" t="s">
        <v>2455</v>
      </c>
      <c r="F80" s="2" t="s">
        <v>12</v>
      </c>
      <c r="G80" s="2"/>
      <c r="H80" s="2"/>
      <c r="I80" s="2"/>
      <c r="J80" s="2"/>
      <c r="K80" s="2"/>
      <c r="L80" s="2"/>
      <c r="M80" s="2"/>
      <c r="N80" s="2"/>
      <c r="O80" s="2"/>
      <c r="P80" s="2"/>
      <c r="Q80" s="2"/>
      <c r="R80" s="2"/>
      <c r="S80" s="2"/>
    </row>
    <row r="81" spans="1:19" ht="33.75" customHeight="1" thickBot="1" x14ac:dyDescent="0.3">
      <c r="A81" s="2" t="s">
        <v>1013</v>
      </c>
      <c r="B81" s="2"/>
      <c r="C81" s="2"/>
      <c r="D81" s="2" t="s">
        <v>1014</v>
      </c>
      <c r="E81" s="2" t="s">
        <v>1015</v>
      </c>
      <c r="F81" s="2" t="s">
        <v>12</v>
      </c>
      <c r="G81" s="2"/>
      <c r="H81" s="2"/>
      <c r="I81" s="2"/>
      <c r="J81" s="2"/>
      <c r="K81" s="2"/>
      <c r="L81" s="2"/>
      <c r="M81" s="2"/>
      <c r="N81" s="2"/>
      <c r="O81" s="2"/>
      <c r="P81" s="2"/>
      <c r="Q81" s="2"/>
      <c r="R81" s="2"/>
      <c r="S81" s="2"/>
    </row>
    <row r="82" spans="1:19" ht="38.25" customHeight="1" thickBot="1" x14ac:dyDescent="0.3">
      <c r="A82" s="2" t="s">
        <v>4231</v>
      </c>
      <c r="B82" s="2" t="s">
        <v>1720</v>
      </c>
      <c r="C82" s="2"/>
      <c r="D82" s="2" t="s">
        <v>4232</v>
      </c>
      <c r="E82" s="2" t="s">
        <v>4233</v>
      </c>
      <c r="F82" s="2" t="s">
        <v>4234</v>
      </c>
      <c r="G82" s="2"/>
      <c r="H82" s="2"/>
      <c r="I82" s="2"/>
      <c r="J82" s="2"/>
      <c r="K82" s="2"/>
      <c r="L82" s="2"/>
      <c r="M82" s="2"/>
      <c r="N82" s="2"/>
      <c r="O82" s="2"/>
      <c r="P82" s="2"/>
      <c r="Q82" s="2"/>
      <c r="R82" s="2"/>
      <c r="S82" s="2"/>
    </row>
    <row r="83" spans="1:19" ht="39.75" customHeight="1" thickBot="1" x14ac:dyDescent="0.3">
      <c r="A83" s="2" t="s">
        <v>147</v>
      </c>
      <c r="B83" s="2" t="s">
        <v>148</v>
      </c>
      <c r="C83" s="2"/>
      <c r="D83" s="2" t="s">
        <v>146</v>
      </c>
      <c r="E83" s="2" t="s">
        <v>145</v>
      </c>
      <c r="F83" s="2" t="s">
        <v>11</v>
      </c>
      <c r="G83" s="2"/>
      <c r="H83" s="2"/>
      <c r="I83" s="2"/>
      <c r="J83" s="2"/>
      <c r="K83" s="2"/>
      <c r="L83" s="2"/>
      <c r="M83" s="2"/>
      <c r="N83" s="2"/>
      <c r="O83" s="2"/>
      <c r="P83" s="2"/>
      <c r="Q83" s="2"/>
      <c r="R83" s="2"/>
      <c r="S83" s="2"/>
    </row>
    <row r="84" spans="1:19" ht="33.75" customHeight="1" thickBot="1" x14ac:dyDescent="0.3">
      <c r="A84" s="2" t="s">
        <v>1577</v>
      </c>
      <c r="B84" s="2" t="s">
        <v>1578</v>
      </c>
      <c r="C84" s="2"/>
      <c r="D84" s="2" t="s">
        <v>1579</v>
      </c>
      <c r="E84" s="2" t="s">
        <v>1580</v>
      </c>
      <c r="F84" s="2" t="s">
        <v>12</v>
      </c>
      <c r="G84" s="2"/>
      <c r="H84" s="2"/>
      <c r="I84" s="2"/>
      <c r="J84" s="2"/>
      <c r="K84" s="2"/>
      <c r="L84" s="2"/>
      <c r="M84" s="2"/>
      <c r="N84" s="2"/>
      <c r="O84" s="2"/>
      <c r="P84" s="2"/>
      <c r="Q84" s="2"/>
      <c r="R84" s="2"/>
      <c r="S84" s="2"/>
    </row>
    <row r="85" spans="1:19" ht="33.75" customHeight="1" thickBot="1" x14ac:dyDescent="0.3">
      <c r="A85" s="2" t="s">
        <v>357</v>
      </c>
      <c r="B85" s="2" t="s">
        <v>358</v>
      </c>
      <c r="C85" s="2"/>
      <c r="D85" s="2" t="s">
        <v>359</v>
      </c>
      <c r="E85" s="2" t="s">
        <v>360</v>
      </c>
      <c r="F85" s="2" t="s">
        <v>12</v>
      </c>
      <c r="G85" s="2"/>
      <c r="H85" s="2"/>
      <c r="I85" s="2"/>
      <c r="J85" s="2"/>
      <c r="K85" s="2"/>
      <c r="L85" s="2"/>
      <c r="M85" s="2"/>
      <c r="N85" s="2"/>
      <c r="O85" s="2"/>
      <c r="P85" s="2"/>
      <c r="Q85" s="2"/>
      <c r="R85" s="2"/>
      <c r="S85" s="2"/>
    </row>
    <row r="86" spans="1:19" ht="33.75" customHeight="1" thickBot="1" x14ac:dyDescent="0.3">
      <c r="A86" s="2" t="s">
        <v>361</v>
      </c>
      <c r="B86" s="2" t="s">
        <v>362</v>
      </c>
      <c r="C86" s="2"/>
      <c r="D86" s="2" t="s">
        <v>363</v>
      </c>
      <c r="E86" s="2" t="s">
        <v>364</v>
      </c>
      <c r="F86" s="2" t="s">
        <v>12</v>
      </c>
      <c r="G86" s="2"/>
      <c r="H86" s="2"/>
      <c r="I86" s="2"/>
      <c r="J86" s="2"/>
      <c r="K86" s="2"/>
      <c r="L86" s="2"/>
      <c r="M86" s="2"/>
      <c r="N86" s="2"/>
      <c r="O86" s="2"/>
      <c r="P86" s="2"/>
      <c r="Q86" s="2"/>
      <c r="R86" s="2"/>
      <c r="S86" s="2"/>
    </row>
    <row r="87" spans="1:19" ht="33.75" customHeight="1" thickBot="1" x14ac:dyDescent="0.3">
      <c r="A87" s="2" t="s">
        <v>137</v>
      </c>
      <c r="B87" s="2" t="s">
        <v>138</v>
      </c>
      <c r="C87" s="2"/>
      <c r="D87" s="2" t="s">
        <v>136</v>
      </c>
      <c r="E87" s="2" t="s">
        <v>135</v>
      </c>
      <c r="F87" s="2" t="s">
        <v>12</v>
      </c>
      <c r="G87" s="2"/>
      <c r="H87" s="2"/>
      <c r="I87" s="2"/>
      <c r="J87" s="2"/>
      <c r="K87" s="2"/>
      <c r="L87" s="2"/>
      <c r="M87" s="2"/>
      <c r="N87" s="2"/>
      <c r="O87" s="2"/>
      <c r="P87" s="2"/>
      <c r="Q87" s="2"/>
      <c r="R87" s="2"/>
      <c r="S87" s="2"/>
    </row>
    <row r="88" spans="1:19" ht="33.75" customHeight="1" thickBot="1" x14ac:dyDescent="0.3">
      <c r="A88" s="2" t="s">
        <v>79</v>
      </c>
      <c r="B88" s="2" t="s">
        <v>80</v>
      </c>
      <c r="C88" s="2"/>
      <c r="D88" s="2" t="s">
        <v>78</v>
      </c>
      <c r="E88" s="2" t="s">
        <v>77</v>
      </c>
      <c r="F88" s="2" t="s">
        <v>12</v>
      </c>
      <c r="G88" s="2"/>
      <c r="H88" s="2"/>
      <c r="I88" s="2"/>
      <c r="J88" s="2"/>
      <c r="K88" s="2"/>
      <c r="L88" s="2"/>
      <c r="M88" s="2"/>
      <c r="N88" s="2"/>
      <c r="O88" s="2"/>
      <c r="P88" s="2"/>
      <c r="Q88" s="2"/>
      <c r="R88" s="2"/>
      <c r="S88" s="2"/>
    </row>
    <row r="89" spans="1:19" ht="33.75" customHeight="1" thickBot="1" x14ac:dyDescent="0.3">
      <c r="A89" s="2" t="s">
        <v>4235</v>
      </c>
      <c r="B89" s="2" t="s">
        <v>4236</v>
      </c>
      <c r="C89" s="2" t="s">
        <v>4237</v>
      </c>
      <c r="D89" s="2" t="s">
        <v>4238</v>
      </c>
      <c r="E89" s="2" t="s">
        <v>4239</v>
      </c>
      <c r="F89" s="2" t="s">
        <v>12</v>
      </c>
      <c r="G89" s="2"/>
      <c r="H89" s="2"/>
      <c r="I89" s="2"/>
      <c r="J89" s="2"/>
      <c r="K89" s="2"/>
      <c r="L89" s="2"/>
      <c r="M89" s="2"/>
      <c r="N89" s="2"/>
      <c r="O89" s="2"/>
      <c r="P89" s="2"/>
      <c r="Q89" s="2"/>
      <c r="R89" s="2"/>
      <c r="S89" s="2"/>
    </row>
    <row r="90" spans="1:19" ht="33.75" customHeight="1" thickBot="1" x14ac:dyDescent="0.3">
      <c r="A90" s="2" t="s">
        <v>4972</v>
      </c>
      <c r="B90" s="2" t="s">
        <v>4973</v>
      </c>
      <c r="C90" s="2"/>
      <c r="D90" s="2" t="s">
        <v>4974</v>
      </c>
      <c r="E90" s="2" t="s">
        <v>4975</v>
      </c>
      <c r="F90" s="2" t="s">
        <v>12</v>
      </c>
      <c r="G90" s="2"/>
      <c r="H90" s="2"/>
      <c r="I90" s="2"/>
      <c r="J90" s="2"/>
      <c r="K90" s="2"/>
      <c r="L90" s="2"/>
      <c r="M90" s="2"/>
      <c r="N90" s="2"/>
      <c r="O90" s="2"/>
      <c r="P90" s="2"/>
      <c r="Q90" s="2"/>
      <c r="R90" s="2"/>
      <c r="S90" s="2"/>
    </row>
    <row r="91" spans="1:19" ht="33.75" customHeight="1" thickBot="1" x14ac:dyDescent="0.3">
      <c r="A91" s="2" t="s">
        <v>154</v>
      </c>
      <c r="B91" s="2" t="s">
        <v>155</v>
      </c>
      <c r="C91" s="2"/>
      <c r="D91" s="2" t="s">
        <v>153</v>
      </c>
      <c r="E91" s="2" t="s">
        <v>152</v>
      </c>
      <c r="F91" s="2" t="s">
        <v>7</v>
      </c>
      <c r="G91" s="2"/>
      <c r="H91" s="2"/>
      <c r="I91" s="2"/>
      <c r="J91" s="2"/>
      <c r="K91" s="2"/>
      <c r="L91" s="2"/>
      <c r="M91" s="2"/>
      <c r="N91" s="2"/>
      <c r="O91" s="2"/>
      <c r="P91" s="2"/>
      <c r="Q91" s="2"/>
      <c r="R91" s="2"/>
      <c r="S91" s="2"/>
    </row>
    <row r="92" spans="1:19" ht="33.75" customHeight="1" thickBot="1" x14ac:dyDescent="0.3">
      <c r="A92" s="2" t="s">
        <v>3863</v>
      </c>
      <c r="B92" s="2" t="s">
        <v>3864</v>
      </c>
      <c r="C92" s="2"/>
      <c r="D92" s="2" t="s">
        <v>3865</v>
      </c>
      <c r="E92" s="2" t="s">
        <v>3866</v>
      </c>
      <c r="F92" s="2" t="s">
        <v>12</v>
      </c>
      <c r="G92" s="2"/>
      <c r="H92" s="2"/>
      <c r="I92" s="2"/>
      <c r="J92" s="2"/>
      <c r="K92" s="2"/>
      <c r="L92" s="2"/>
      <c r="M92" s="2"/>
      <c r="N92" s="2"/>
      <c r="O92" s="2"/>
      <c r="P92" s="2"/>
      <c r="Q92" s="2"/>
      <c r="R92" s="2"/>
      <c r="S92" s="2"/>
    </row>
    <row r="93" spans="1:19" ht="33.75" customHeight="1" thickBot="1" x14ac:dyDescent="0.3">
      <c r="A93" s="2" t="s">
        <v>1581</v>
      </c>
      <c r="B93" s="2" t="s">
        <v>1582</v>
      </c>
      <c r="C93" s="2"/>
      <c r="D93" s="2" t="s">
        <v>1583</v>
      </c>
      <c r="E93" s="2" t="s">
        <v>1584</v>
      </c>
      <c r="F93" s="2" t="s">
        <v>7</v>
      </c>
      <c r="G93" s="2"/>
      <c r="H93" s="2"/>
      <c r="I93" s="2"/>
      <c r="J93" s="2"/>
      <c r="K93" s="2"/>
      <c r="L93" s="2"/>
      <c r="M93" s="2"/>
      <c r="N93" s="2"/>
      <c r="O93" s="2"/>
      <c r="P93" s="2"/>
      <c r="Q93" s="2"/>
      <c r="R93" s="2"/>
      <c r="S93" s="2"/>
    </row>
    <row r="94" spans="1:19" ht="33.75" customHeight="1" thickBot="1" x14ac:dyDescent="0.3">
      <c r="A94" s="2" t="s">
        <v>1585</v>
      </c>
      <c r="B94" s="2" t="s">
        <v>1582</v>
      </c>
      <c r="C94" s="2"/>
      <c r="D94" s="2" t="s">
        <v>1586</v>
      </c>
      <c r="E94" s="2" t="s">
        <v>1587</v>
      </c>
      <c r="F94" s="2" t="s">
        <v>7</v>
      </c>
      <c r="G94" s="2"/>
      <c r="H94" s="2"/>
      <c r="I94" s="2"/>
      <c r="J94" s="2"/>
      <c r="K94" s="2"/>
      <c r="L94" s="2"/>
      <c r="M94" s="2"/>
      <c r="N94" s="2"/>
      <c r="O94" s="2"/>
      <c r="P94" s="2"/>
      <c r="Q94" s="2"/>
      <c r="R94" s="2"/>
      <c r="S94" s="2"/>
    </row>
    <row r="95" spans="1:19" ht="33.75" customHeight="1" thickBot="1" x14ac:dyDescent="0.3">
      <c r="A95" s="2" t="s">
        <v>4976</v>
      </c>
      <c r="B95" s="2" t="s">
        <v>4977</v>
      </c>
      <c r="C95" s="2"/>
      <c r="D95" s="2" t="s">
        <v>4978</v>
      </c>
      <c r="E95" s="2" t="s">
        <v>4979</v>
      </c>
      <c r="F95" s="2" t="s">
        <v>7</v>
      </c>
      <c r="G95" s="2"/>
      <c r="H95" s="2"/>
      <c r="I95" s="2"/>
      <c r="J95" s="2"/>
      <c r="K95" s="2"/>
      <c r="L95" s="2"/>
      <c r="M95" s="2"/>
      <c r="N95" s="2"/>
      <c r="O95" s="2"/>
      <c r="P95" s="2"/>
      <c r="Q95" s="2"/>
      <c r="R95" s="2"/>
      <c r="S95" s="2"/>
    </row>
    <row r="96" spans="1:19" ht="33.75" customHeight="1" thickBot="1" x14ac:dyDescent="0.3">
      <c r="A96" s="2" t="s">
        <v>4240</v>
      </c>
      <c r="B96" s="2" t="s">
        <v>4241</v>
      </c>
      <c r="C96" s="2"/>
      <c r="D96" s="2" t="s">
        <v>4242</v>
      </c>
      <c r="E96" s="2" t="s">
        <v>4243</v>
      </c>
      <c r="F96" s="2" t="s">
        <v>7</v>
      </c>
      <c r="G96" s="2"/>
      <c r="H96" s="2"/>
      <c r="I96" s="2"/>
      <c r="J96" s="2"/>
      <c r="K96" s="2"/>
      <c r="L96" s="2"/>
      <c r="M96" s="2"/>
      <c r="N96" s="2"/>
      <c r="O96" s="2"/>
      <c r="P96" s="2"/>
      <c r="Q96" s="2"/>
      <c r="R96" s="2"/>
      <c r="S96" s="2"/>
    </row>
    <row r="97" spans="1:19" ht="33.75" customHeight="1" thickBot="1" x14ac:dyDescent="0.3">
      <c r="A97" s="2" t="s">
        <v>1588</v>
      </c>
      <c r="B97" s="2" t="s">
        <v>1589</v>
      </c>
      <c r="C97" s="2"/>
      <c r="D97" s="2" t="s">
        <v>1590</v>
      </c>
      <c r="E97" s="2" t="s">
        <v>1591</v>
      </c>
      <c r="F97" s="2" t="s">
        <v>7</v>
      </c>
      <c r="G97" s="2"/>
      <c r="H97" s="2"/>
      <c r="I97" s="2"/>
      <c r="J97" s="2"/>
      <c r="K97" s="2"/>
      <c r="L97" s="2"/>
      <c r="M97" s="2"/>
      <c r="N97" s="2"/>
      <c r="O97" s="2"/>
      <c r="P97" s="2"/>
      <c r="Q97" s="2"/>
      <c r="R97" s="2"/>
      <c r="S97" s="2"/>
    </row>
    <row r="98" spans="1:19" ht="33.75" customHeight="1" thickBot="1" x14ac:dyDescent="0.3">
      <c r="A98" s="2" t="s">
        <v>1592</v>
      </c>
      <c r="B98" s="2" t="s">
        <v>1593</v>
      </c>
      <c r="C98" s="2"/>
      <c r="D98" s="2" t="s">
        <v>1594</v>
      </c>
      <c r="E98" s="2" t="s">
        <v>1595</v>
      </c>
      <c r="F98" s="2" t="s">
        <v>7</v>
      </c>
      <c r="G98" s="2"/>
      <c r="H98" s="2"/>
      <c r="I98" s="2"/>
      <c r="J98" s="2"/>
      <c r="K98" s="2"/>
      <c r="L98" s="2"/>
      <c r="M98" s="2"/>
      <c r="N98" s="2"/>
      <c r="O98" s="2"/>
      <c r="P98" s="2"/>
      <c r="Q98" s="2"/>
      <c r="R98" s="2"/>
      <c r="S98" s="2"/>
    </row>
    <row r="99" spans="1:19" ht="33.75" customHeight="1" thickBot="1" x14ac:dyDescent="0.3">
      <c r="A99" s="2" t="s">
        <v>3397</v>
      </c>
      <c r="B99" s="2" t="s">
        <v>3398</v>
      </c>
      <c r="C99" s="2"/>
      <c r="D99" s="2" t="s">
        <v>3399</v>
      </c>
      <c r="E99" s="2" t="s">
        <v>3400</v>
      </c>
      <c r="F99" s="2" t="s">
        <v>7</v>
      </c>
      <c r="G99" s="2"/>
      <c r="H99" s="2"/>
      <c r="I99" s="2"/>
      <c r="J99" s="2"/>
      <c r="K99" s="2"/>
      <c r="L99" s="2"/>
      <c r="M99" s="2"/>
      <c r="N99" s="2"/>
      <c r="O99" s="2"/>
      <c r="P99" s="2"/>
      <c r="Q99" s="2"/>
      <c r="R99" s="2"/>
      <c r="S99" s="2"/>
    </row>
    <row r="100" spans="1:19" ht="33.75" customHeight="1" thickBot="1" x14ac:dyDescent="0.3">
      <c r="A100" s="2" t="s">
        <v>4980</v>
      </c>
      <c r="B100" s="2" t="s">
        <v>4981</v>
      </c>
      <c r="C100" s="2"/>
      <c r="D100" s="2" t="s">
        <v>4982</v>
      </c>
      <c r="E100" s="2" t="s">
        <v>4983</v>
      </c>
      <c r="F100" s="2" t="s">
        <v>7</v>
      </c>
      <c r="G100" s="2"/>
      <c r="H100" s="2"/>
      <c r="I100" s="2"/>
      <c r="J100" s="2"/>
      <c r="K100" s="2"/>
      <c r="L100" s="2"/>
      <c r="M100" s="2"/>
      <c r="N100" s="2"/>
      <c r="O100" s="2"/>
      <c r="P100" s="2"/>
      <c r="Q100" s="2"/>
      <c r="R100" s="2"/>
      <c r="S100" s="2"/>
    </row>
    <row r="101" spans="1:19" ht="33.75" customHeight="1" thickBot="1" x14ac:dyDescent="0.3">
      <c r="A101" s="2" t="s">
        <v>365</v>
      </c>
      <c r="B101" s="2" t="s">
        <v>366</v>
      </c>
      <c r="C101" s="2"/>
      <c r="D101" s="2" t="s">
        <v>367</v>
      </c>
      <c r="E101" s="2" t="s">
        <v>368</v>
      </c>
      <c r="F101" s="2" t="s">
        <v>369</v>
      </c>
      <c r="G101" s="2"/>
      <c r="H101" s="2"/>
      <c r="I101" s="2"/>
      <c r="J101" s="2"/>
      <c r="K101" s="2"/>
      <c r="L101" s="2"/>
      <c r="M101" s="2"/>
      <c r="N101" s="2"/>
      <c r="O101" s="2"/>
      <c r="P101" s="2"/>
      <c r="Q101" s="2"/>
      <c r="R101" s="2"/>
      <c r="S101" s="2"/>
    </row>
    <row r="102" spans="1:19" ht="33.75" customHeight="1" thickBot="1" x14ac:dyDescent="0.3">
      <c r="A102" s="4" t="str">
        <f ca="1">IFERROR(__xludf.DUMMYFUNCTION("""COMPUTED_VALUE"""),"E-democracy : ser Wandel der Demokratie durch das Internet / Philipp Birkenmaier.")</f>
        <v>E-democracy : ser Wandel der Demokratie durch das Internet / Philipp Birkenmaier.</v>
      </c>
      <c r="B102" s="5" t="str">
        <f ca="1">IFERROR(__xludf.DUMMYFUNCTION("""COMPUTED_VALUE"""),"Birkenmaier, Philipp.")</f>
        <v>Birkenmaier, Philipp.</v>
      </c>
      <c r="C102" s="5"/>
      <c r="D102" s="4" t="str">
        <f ca="1">IFERROR(__xludf.DUMMYFUNCTION("""COMPUTED_VALUE"""),"Berlin : Rhombos-Verlag, 2004.")</f>
        <v>Berlin : Rhombos-Verlag, 2004.</v>
      </c>
      <c r="E102" s="5" t="str">
        <f ca="1">IFERROR(__xludf.DUMMYFUNCTION("""COMPUTED_VALUE"""),"32:004(430) BirP e 2004")</f>
        <v>32:004(430) BirP e 2004</v>
      </c>
      <c r="F102" s="6" t="str">
        <f ca="1">IFERROR(__xludf.DUMMYFUNCTION("""COMPUTED_VALUE"""),"Αίθουσα Διεθνούς Δικαίου και Εμπορικού Δικαίου")</f>
        <v>Αίθουσα Διεθνούς Δικαίου και Εμπορικού Δικαίου</v>
      </c>
      <c r="G102" s="2"/>
      <c r="H102" s="2"/>
      <c r="I102" s="2"/>
      <c r="J102" s="2"/>
      <c r="K102" s="2"/>
      <c r="L102" s="2"/>
      <c r="M102" s="2"/>
      <c r="N102" s="2"/>
      <c r="O102" s="2"/>
      <c r="P102" s="2"/>
      <c r="Q102" s="2"/>
      <c r="R102" s="2"/>
      <c r="S102" s="2"/>
    </row>
    <row r="103" spans="1:19" ht="33.75" customHeight="1" thickBot="1" x14ac:dyDescent="0.3">
      <c r="A103" s="2" t="s">
        <v>4984</v>
      </c>
      <c r="B103" s="2" t="s">
        <v>4985</v>
      </c>
      <c r="C103" s="2"/>
      <c r="D103" s="2" t="s">
        <v>4986</v>
      </c>
      <c r="E103" s="2" t="s">
        <v>4987</v>
      </c>
      <c r="F103" s="2" t="s">
        <v>7</v>
      </c>
      <c r="G103" s="2"/>
      <c r="H103" s="2"/>
      <c r="I103" s="2"/>
      <c r="J103" s="2"/>
      <c r="K103" s="2"/>
      <c r="L103" s="2"/>
      <c r="M103" s="2"/>
      <c r="N103" s="2"/>
      <c r="O103" s="2"/>
      <c r="P103" s="2"/>
      <c r="Q103" s="2"/>
      <c r="R103" s="2"/>
      <c r="S103" s="2"/>
    </row>
    <row r="104" spans="1:19" ht="33.75" customHeight="1" thickBot="1" x14ac:dyDescent="0.3">
      <c r="A104" s="2" t="s">
        <v>3867</v>
      </c>
      <c r="B104" s="2" t="s">
        <v>3868</v>
      </c>
      <c r="C104" s="2"/>
      <c r="D104" s="2" t="s">
        <v>3869</v>
      </c>
      <c r="E104" s="2" t="s">
        <v>3870</v>
      </c>
      <c r="F104" s="2" t="s">
        <v>12</v>
      </c>
      <c r="G104" s="2"/>
      <c r="H104" s="2"/>
      <c r="I104" s="2"/>
      <c r="J104" s="2"/>
      <c r="K104" s="2"/>
      <c r="L104" s="2"/>
      <c r="M104" s="2"/>
      <c r="N104" s="2"/>
      <c r="O104" s="2"/>
      <c r="P104" s="2"/>
      <c r="Q104" s="2"/>
      <c r="R104" s="2"/>
      <c r="S104" s="2"/>
    </row>
    <row r="105" spans="1:19" ht="33.75" customHeight="1" thickBot="1" x14ac:dyDescent="0.3">
      <c r="A105" s="2" t="s">
        <v>163</v>
      </c>
      <c r="B105" s="2" t="s">
        <v>164</v>
      </c>
      <c r="C105" s="2"/>
      <c r="D105" s="2" t="s">
        <v>162</v>
      </c>
      <c r="E105" s="2" t="s">
        <v>161</v>
      </c>
      <c r="F105" s="2" t="s">
        <v>11</v>
      </c>
      <c r="G105" s="2"/>
      <c r="H105" s="2"/>
      <c r="I105" s="2"/>
      <c r="J105" s="2"/>
      <c r="K105" s="2"/>
      <c r="L105" s="2"/>
      <c r="M105" s="2"/>
      <c r="N105" s="2"/>
      <c r="O105" s="2"/>
      <c r="P105" s="2"/>
      <c r="Q105" s="2"/>
      <c r="R105" s="2"/>
      <c r="S105" s="2"/>
    </row>
    <row r="106" spans="1:19" ht="33.75" customHeight="1" thickBot="1" x14ac:dyDescent="0.3">
      <c r="A106" s="2" t="s">
        <v>2456</v>
      </c>
      <c r="B106" s="2" t="s">
        <v>2457</v>
      </c>
      <c r="C106" s="2"/>
      <c r="D106" s="2" t="s">
        <v>2458</v>
      </c>
      <c r="E106" s="2" t="s">
        <v>2459</v>
      </c>
      <c r="F106" s="2" t="s">
        <v>12</v>
      </c>
      <c r="G106" s="2"/>
      <c r="H106" s="2"/>
      <c r="I106" s="2"/>
      <c r="J106" s="2"/>
      <c r="K106" s="2"/>
      <c r="L106" s="2"/>
      <c r="M106" s="2"/>
      <c r="N106" s="2"/>
      <c r="O106" s="2"/>
      <c r="P106" s="2"/>
      <c r="Q106" s="2"/>
      <c r="R106" s="2"/>
      <c r="S106" s="2"/>
    </row>
    <row r="107" spans="1:19" ht="33.75" customHeight="1" thickBot="1" x14ac:dyDescent="0.3">
      <c r="A107" s="2" t="s">
        <v>370</v>
      </c>
      <c r="B107" s="2" t="s">
        <v>371</v>
      </c>
      <c r="C107" s="2"/>
      <c r="D107" s="2" t="s">
        <v>372</v>
      </c>
      <c r="E107" s="2" t="s">
        <v>373</v>
      </c>
      <c r="F107" s="2" t="s">
        <v>9</v>
      </c>
      <c r="G107" s="2"/>
      <c r="H107" s="2"/>
      <c r="I107" s="2"/>
      <c r="J107" s="2"/>
      <c r="K107" s="2"/>
      <c r="L107" s="2"/>
      <c r="M107" s="2"/>
      <c r="N107" s="2"/>
      <c r="O107" s="2"/>
      <c r="P107" s="2"/>
      <c r="Q107" s="2"/>
      <c r="R107" s="2"/>
      <c r="S107" s="2"/>
    </row>
    <row r="108" spans="1:19" ht="33.75" customHeight="1" thickBot="1" x14ac:dyDescent="0.3">
      <c r="A108" s="4" t="str">
        <f ca="1">IFERROR(__xludf.DUMMYFUNCTION("""COMPUTED_VALUE"""),"Αξιοκρατία και κοινωνική δικαιοσύνη / Γρηγόρης Μολύβας.")</f>
        <v>Αξιοκρατία και κοινωνική δικαιοσύνη / Γρηγόρης Μολύβας.</v>
      </c>
      <c r="B108" s="5" t="str">
        <f ca="1">IFERROR(__xludf.DUMMYFUNCTION("""COMPUTED_VALUE"""),"Μολύβας, Γρηγόρης, 1965-")</f>
        <v>Μολύβας, Γρηγόρης, 1965-</v>
      </c>
      <c r="C108" s="5"/>
      <c r="D108" s="4" t="str">
        <f ca="1">IFERROR(__xludf.DUMMYFUNCTION("""COMPUTED_VALUE"""),"Αθήνα : Πόλις, 2018")</f>
        <v>Αθήνα : Πόλις, 2018</v>
      </c>
      <c r="E108" s="5" t="str">
        <f ca="1">IFERROR(__xludf.DUMMYFUNCTION("""COMPUTED_VALUE"""),"321.01 ΜολΓ α 2018")</f>
        <v>321.01 ΜολΓ α 2018</v>
      </c>
      <c r="F108" s="6" t="str">
        <f ca="1">IFERROR(__xludf.DUMMYFUNCTION("""COMPUTED_VALUE"""),"Αίθουσα Ιστορίας, Θεωρίας και Φιλοσοφίας του Δικαίου")</f>
        <v>Αίθουσα Ιστορίας, Θεωρίας και Φιλοσοφίας του Δικαίου</v>
      </c>
      <c r="G108" s="2"/>
      <c r="H108" s="2"/>
      <c r="I108" s="2"/>
      <c r="J108" s="2"/>
      <c r="K108" s="2"/>
      <c r="L108" s="2"/>
      <c r="M108" s="2"/>
      <c r="N108" s="2"/>
      <c r="O108" s="2"/>
      <c r="P108" s="2"/>
      <c r="Q108" s="2"/>
      <c r="R108" s="2"/>
      <c r="S108" s="2"/>
    </row>
    <row r="109" spans="1:19" ht="33.75" customHeight="1" thickBot="1" x14ac:dyDescent="0.3">
      <c r="A109" s="2" t="s">
        <v>374</v>
      </c>
      <c r="B109" s="2" t="s">
        <v>375</v>
      </c>
      <c r="C109" s="2"/>
      <c r="D109" s="2" t="s">
        <v>376</v>
      </c>
      <c r="E109" s="2" t="s">
        <v>377</v>
      </c>
      <c r="F109" s="2" t="s">
        <v>9</v>
      </c>
      <c r="G109" s="2"/>
      <c r="H109" s="2"/>
      <c r="I109" s="2"/>
      <c r="J109" s="2"/>
      <c r="K109" s="2"/>
      <c r="L109" s="2"/>
      <c r="M109" s="2"/>
      <c r="N109" s="2"/>
      <c r="O109" s="2"/>
      <c r="P109" s="2"/>
      <c r="Q109" s="2"/>
      <c r="R109" s="2"/>
      <c r="S109" s="2"/>
    </row>
    <row r="110" spans="1:19" ht="33.75" customHeight="1" thickBot="1" x14ac:dyDescent="0.3">
      <c r="A110" s="2" t="s">
        <v>378</v>
      </c>
      <c r="B110" s="2"/>
      <c r="C110" s="2"/>
      <c r="D110" s="2" t="s">
        <v>379</v>
      </c>
      <c r="E110" s="2" t="s">
        <v>380</v>
      </c>
      <c r="F110" s="2" t="s">
        <v>12</v>
      </c>
      <c r="G110" s="2"/>
      <c r="H110" s="2"/>
      <c r="I110" s="2"/>
      <c r="J110" s="2"/>
      <c r="K110" s="2"/>
      <c r="L110" s="2"/>
      <c r="M110" s="2"/>
      <c r="N110" s="2"/>
      <c r="O110" s="2"/>
      <c r="P110" s="2"/>
      <c r="Q110" s="2"/>
      <c r="R110" s="2"/>
      <c r="S110" s="2"/>
    </row>
    <row r="111" spans="1:19" ht="33.75" customHeight="1" thickBot="1" x14ac:dyDescent="0.3">
      <c r="A111" s="2" t="s">
        <v>381</v>
      </c>
      <c r="B111" s="2" t="s">
        <v>382</v>
      </c>
      <c r="C111" s="2"/>
      <c r="D111" s="2" t="s">
        <v>383</v>
      </c>
      <c r="E111" s="2" t="s">
        <v>384</v>
      </c>
      <c r="F111" s="2" t="s">
        <v>12</v>
      </c>
      <c r="G111" s="2"/>
      <c r="H111" s="2"/>
      <c r="I111" s="2"/>
      <c r="J111" s="2"/>
      <c r="K111" s="2"/>
      <c r="L111" s="2"/>
      <c r="M111" s="2"/>
      <c r="N111" s="2"/>
      <c r="O111" s="2"/>
      <c r="P111" s="2"/>
      <c r="Q111" s="2"/>
      <c r="R111" s="2"/>
      <c r="S111" s="2"/>
    </row>
    <row r="112" spans="1:19" ht="33.75" customHeight="1" thickBot="1" x14ac:dyDescent="0.3">
      <c r="A112" s="2" t="s">
        <v>4988</v>
      </c>
      <c r="B112" s="2" t="s">
        <v>4989</v>
      </c>
      <c r="C112" s="2"/>
      <c r="D112" s="2" t="s">
        <v>4990</v>
      </c>
      <c r="E112" s="2" t="s">
        <v>4991</v>
      </c>
      <c r="F112" s="2" t="s">
        <v>7</v>
      </c>
      <c r="G112" s="2"/>
      <c r="H112" s="2"/>
      <c r="I112" s="2"/>
      <c r="J112" s="2"/>
      <c r="K112" s="2"/>
      <c r="L112" s="2"/>
      <c r="M112" s="2"/>
      <c r="N112" s="2"/>
      <c r="O112" s="2"/>
      <c r="P112" s="2"/>
      <c r="Q112" s="2"/>
      <c r="R112" s="2"/>
      <c r="S112" s="2"/>
    </row>
    <row r="113" spans="1:19" ht="33.75" customHeight="1" thickBot="1" x14ac:dyDescent="0.3">
      <c r="A113" s="2" t="s">
        <v>2460</v>
      </c>
      <c r="B113" s="2" t="s">
        <v>2461</v>
      </c>
      <c r="C113" s="2"/>
      <c r="D113" s="2" t="s">
        <v>2462</v>
      </c>
      <c r="E113" s="2" t="s">
        <v>2463</v>
      </c>
      <c r="F113" s="2" t="s">
        <v>11</v>
      </c>
      <c r="G113" s="2"/>
      <c r="H113" s="2"/>
      <c r="I113" s="2"/>
      <c r="J113" s="2"/>
      <c r="K113" s="2"/>
      <c r="L113" s="2"/>
      <c r="M113" s="2"/>
      <c r="N113" s="2"/>
      <c r="O113" s="2"/>
      <c r="P113" s="2"/>
      <c r="Q113" s="2"/>
      <c r="R113" s="2"/>
      <c r="S113" s="2"/>
    </row>
    <row r="114" spans="1:19" ht="33.75" customHeight="1" thickBot="1" x14ac:dyDescent="0.3">
      <c r="A114" s="2" t="s">
        <v>4754</v>
      </c>
      <c r="B114" s="2" t="s">
        <v>4755</v>
      </c>
      <c r="C114" s="2"/>
      <c r="D114" s="2" t="s">
        <v>4756</v>
      </c>
      <c r="E114" s="2" t="s">
        <v>4757</v>
      </c>
      <c r="F114" s="2" t="s">
        <v>12</v>
      </c>
      <c r="G114" s="2"/>
      <c r="H114" s="2"/>
      <c r="I114" s="2"/>
      <c r="J114" s="2"/>
      <c r="K114" s="2"/>
      <c r="L114" s="2"/>
      <c r="M114" s="2"/>
      <c r="N114" s="2"/>
      <c r="O114" s="2"/>
      <c r="P114" s="2"/>
      <c r="Q114" s="2"/>
      <c r="R114" s="2"/>
      <c r="S114" s="2"/>
    </row>
    <row r="115" spans="1:19" ht="33.75" customHeight="1" thickBot="1" x14ac:dyDescent="0.3">
      <c r="A115" s="2" t="s">
        <v>4758</v>
      </c>
      <c r="B115" s="2" t="s">
        <v>4759</v>
      </c>
      <c r="C115" s="2"/>
      <c r="D115" s="2" t="s">
        <v>4760</v>
      </c>
      <c r="E115" s="2" t="s">
        <v>4761</v>
      </c>
      <c r="F115" s="2" t="s">
        <v>12</v>
      </c>
      <c r="G115" s="2"/>
      <c r="H115" s="2"/>
      <c r="I115" s="2"/>
      <c r="J115" s="2"/>
      <c r="K115" s="2"/>
      <c r="L115" s="2"/>
      <c r="M115" s="2"/>
      <c r="N115" s="2"/>
      <c r="O115" s="2"/>
      <c r="P115" s="2"/>
      <c r="Q115" s="2"/>
      <c r="R115" s="2"/>
      <c r="S115" s="2"/>
    </row>
    <row r="116" spans="1:19" ht="33.75" customHeight="1" thickBot="1" x14ac:dyDescent="0.3">
      <c r="A116" s="2" t="s">
        <v>40</v>
      </c>
      <c r="B116" s="2" t="s">
        <v>41</v>
      </c>
      <c r="C116" s="2" t="s">
        <v>21</v>
      </c>
      <c r="D116" s="2" t="s">
        <v>39</v>
      </c>
      <c r="E116" s="2" t="s">
        <v>38</v>
      </c>
      <c r="F116" s="2" t="s">
        <v>12</v>
      </c>
      <c r="G116" s="2"/>
      <c r="H116" s="2"/>
      <c r="I116" s="2"/>
      <c r="J116" s="2"/>
      <c r="K116" s="2"/>
      <c r="L116" s="2"/>
      <c r="M116" s="2"/>
      <c r="N116" s="2"/>
      <c r="O116" s="2"/>
      <c r="P116" s="2"/>
      <c r="Q116" s="2"/>
      <c r="R116" s="2"/>
      <c r="S116" s="2"/>
    </row>
    <row r="117" spans="1:19" ht="33.75" customHeight="1" thickBot="1" x14ac:dyDescent="0.3">
      <c r="A117" s="2" t="s">
        <v>1596</v>
      </c>
      <c r="B117" s="2" t="s">
        <v>1582</v>
      </c>
      <c r="C117" s="2" t="s">
        <v>904</v>
      </c>
      <c r="D117" s="2" t="s">
        <v>1597</v>
      </c>
      <c r="E117" s="2" t="s">
        <v>1598</v>
      </c>
      <c r="F117" s="2" t="s">
        <v>7</v>
      </c>
      <c r="G117" s="2"/>
      <c r="H117" s="2"/>
      <c r="I117" s="2"/>
      <c r="J117" s="2"/>
      <c r="K117" s="2"/>
      <c r="L117" s="2"/>
      <c r="M117" s="2"/>
      <c r="N117" s="2"/>
      <c r="O117" s="2"/>
      <c r="P117" s="2"/>
      <c r="Q117" s="2"/>
      <c r="R117" s="2"/>
      <c r="S117" s="2"/>
    </row>
    <row r="118" spans="1:19" ht="33.75" customHeight="1" thickBot="1" x14ac:dyDescent="0.3">
      <c r="A118" s="2" t="s">
        <v>4992</v>
      </c>
      <c r="B118" s="2" t="s">
        <v>4993</v>
      </c>
      <c r="C118" s="2"/>
      <c r="D118" s="2" t="s">
        <v>4994</v>
      </c>
      <c r="E118" s="2" t="s">
        <v>4995</v>
      </c>
      <c r="F118" s="2" t="s">
        <v>7</v>
      </c>
      <c r="G118" s="2"/>
      <c r="H118" s="2"/>
      <c r="I118" s="2"/>
      <c r="J118" s="2"/>
      <c r="K118" s="2"/>
      <c r="L118" s="2"/>
      <c r="M118" s="2"/>
      <c r="N118" s="2"/>
      <c r="O118" s="2"/>
      <c r="P118" s="2"/>
      <c r="Q118" s="2"/>
      <c r="R118" s="2"/>
      <c r="S118" s="2"/>
    </row>
    <row r="119" spans="1:19" ht="33.75" customHeight="1" thickBot="1" x14ac:dyDescent="0.3">
      <c r="A119" s="2" t="s">
        <v>4244</v>
      </c>
      <c r="B119" s="2" t="s">
        <v>4245</v>
      </c>
      <c r="C119" s="2"/>
      <c r="D119" s="2" t="s">
        <v>4246</v>
      </c>
      <c r="E119" s="2" t="s">
        <v>4247</v>
      </c>
      <c r="F119" s="2" t="s">
        <v>7</v>
      </c>
      <c r="G119" s="2"/>
      <c r="H119" s="2"/>
      <c r="I119" s="2"/>
      <c r="J119" s="2"/>
      <c r="K119" s="2"/>
      <c r="L119" s="2"/>
      <c r="M119" s="2"/>
      <c r="N119" s="2"/>
      <c r="O119" s="2"/>
      <c r="P119" s="2"/>
      <c r="Q119" s="2"/>
      <c r="R119" s="2"/>
      <c r="S119" s="2"/>
    </row>
    <row r="120" spans="1:19" ht="33.75" customHeight="1" thickBot="1" x14ac:dyDescent="0.3">
      <c r="A120" s="2" t="s">
        <v>3401</v>
      </c>
      <c r="B120" s="2" t="s">
        <v>3402</v>
      </c>
      <c r="C120" s="2"/>
      <c r="D120" s="2" t="s">
        <v>3403</v>
      </c>
      <c r="E120" s="2" t="s">
        <v>3404</v>
      </c>
      <c r="F120" s="2" t="s">
        <v>7</v>
      </c>
      <c r="G120" s="2"/>
      <c r="H120" s="2"/>
      <c r="I120" s="2"/>
      <c r="J120" s="2"/>
      <c r="K120" s="2"/>
      <c r="L120" s="2"/>
      <c r="M120" s="2"/>
      <c r="N120" s="2"/>
      <c r="O120" s="2"/>
      <c r="P120" s="2"/>
      <c r="Q120" s="2"/>
      <c r="R120" s="2"/>
      <c r="S120" s="2"/>
    </row>
    <row r="121" spans="1:19" ht="33.75" customHeight="1" thickBot="1" x14ac:dyDescent="0.3">
      <c r="A121" s="2" t="s">
        <v>4996</v>
      </c>
      <c r="B121" s="2" t="s">
        <v>4997</v>
      </c>
      <c r="C121" s="2" t="s">
        <v>4237</v>
      </c>
      <c r="D121" s="2" t="s">
        <v>4998</v>
      </c>
      <c r="E121" s="2" t="s">
        <v>4999</v>
      </c>
      <c r="F121" s="2" t="s">
        <v>12</v>
      </c>
      <c r="G121" s="2"/>
      <c r="H121" s="2"/>
      <c r="I121" s="2"/>
      <c r="J121" s="2"/>
      <c r="K121" s="2"/>
      <c r="L121" s="2"/>
      <c r="M121" s="2"/>
      <c r="N121" s="2"/>
      <c r="O121" s="2"/>
      <c r="P121" s="2"/>
      <c r="Q121" s="2"/>
      <c r="R121" s="2"/>
      <c r="S121" s="2"/>
    </row>
    <row r="122" spans="1:19" ht="33.75" customHeight="1" thickBot="1" x14ac:dyDescent="0.3">
      <c r="A122" s="2" t="s">
        <v>5000</v>
      </c>
      <c r="B122" s="2" t="s">
        <v>5001</v>
      </c>
      <c r="C122" s="2" t="s">
        <v>4237</v>
      </c>
      <c r="D122" s="2" t="s">
        <v>5002</v>
      </c>
      <c r="E122" s="2" t="s">
        <v>5003</v>
      </c>
      <c r="F122" s="2" t="s">
        <v>12</v>
      </c>
      <c r="G122" s="2"/>
      <c r="H122" s="2"/>
      <c r="I122" s="2"/>
      <c r="J122" s="2"/>
      <c r="K122" s="2"/>
      <c r="L122" s="2"/>
      <c r="M122" s="2"/>
      <c r="N122" s="2"/>
      <c r="O122" s="2"/>
      <c r="P122" s="2"/>
      <c r="Q122" s="2"/>
      <c r="R122" s="2"/>
      <c r="S122" s="2"/>
    </row>
    <row r="123" spans="1:19" ht="33.75" customHeight="1" thickBot="1" x14ac:dyDescent="0.3">
      <c r="A123" s="2" t="s">
        <v>5004</v>
      </c>
      <c r="B123" s="2"/>
      <c r="C123" s="2"/>
      <c r="D123" s="2" t="s">
        <v>5005</v>
      </c>
      <c r="E123" s="2" t="s">
        <v>5006</v>
      </c>
      <c r="F123" s="2" t="s">
        <v>7</v>
      </c>
      <c r="G123" s="2"/>
      <c r="H123" s="2"/>
      <c r="I123" s="2"/>
      <c r="J123" s="2"/>
      <c r="K123" s="2"/>
      <c r="L123" s="2"/>
      <c r="M123" s="2"/>
      <c r="N123" s="2"/>
      <c r="O123" s="2"/>
      <c r="P123" s="2"/>
      <c r="Q123" s="2"/>
      <c r="R123" s="2"/>
      <c r="S123" s="2"/>
    </row>
    <row r="124" spans="1:19" ht="33.75" customHeight="1" thickBot="1" x14ac:dyDescent="0.3">
      <c r="A124" s="2" t="s">
        <v>5007</v>
      </c>
      <c r="B124" s="2"/>
      <c r="C124" s="2"/>
      <c r="D124" s="2" t="s">
        <v>5008</v>
      </c>
      <c r="E124" s="2" t="s">
        <v>5009</v>
      </c>
      <c r="F124" s="2" t="s">
        <v>7</v>
      </c>
      <c r="G124" s="2"/>
      <c r="H124" s="2"/>
      <c r="I124" s="2"/>
      <c r="J124" s="2"/>
      <c r="K124" s="2"/>
      <c r="L124" s="2"/>
      <c r="M124" s="2"/>
      <c r="N124" s="2"/>
      <c r="O124" s="2"/>
      <c r="P124" s="2"/>
      <c r="Q124" s="2"/>
      <c r="R124" s="2"/>
      <c r="S124" s="2"/>
    </row>
    <row r="125" spans="1:19" ht="33.75" customHeight="1" thickBot="1" x14ac:dyDescent="0.3">
      <c r="A125" s="2" t="s">
        <v>5010</v>
      </c>
      <c r="B125" s="2" t="s">
        <v>5011</v>
      </c>
      <c r="C125" s="2"/>
      <c r="D125" s="2" t="s">
        <v>5012</v>
      </c>
      <c r="E125" s="2" t="s">
        <v>5013</v>
      </c>
      <c r="F125" s="2" t="s">
        <v>7</v>
      </c>
      <c r="G125" s="2"/>
      <c r="H125" s="2"/>
      <c r="I125" s="2"/>
      <c r="J125" s="2"/>
      <c r="K125" s="2"/>
      <c r="L125" s="2"/>
      <c r="M125" s="2"/>
      <c r="N125" s="2"/>
      <c r="O125" s="2"/>
      <c r="P125" s="2"/>
      <c r="Q125" s="2"/>
      <c r="R125" s="2"/>
      <c r="S125" s="2"/>
    </row>
    <row r="126" spans="1:19" ht="33.75" customHeight="1" thickBot="1" x14ac:dyDescent="0.3">
      <c r="A126" s="2" t="s">
        <v>385</v>
      </c>
      <c r="B126" s="2" t="s">
        <v>386</v>
      </c>
      <c r="C126" s="2"/>
      <c r="D126" s="2" t="s">
        <v>387</v>
      </c>
      <c r="E126" s="2" t="s">
        <v>388</v>
      </c>
      <c r="F126" s="2" t="s">
        <v>7</v>
      </c>
      <c r="G126" s="2"/>
      <c r="H126" s="2"/>
      <c r="I126" s="2"/>
      <c r="J126" s="2"/>
      <c r="K126" s="2"/>
      <c r="L126" s="2"/>
      <c r="M126" s="2"/>
      <c r="N126" s="2"/>
      <c r="O126" s="2"/>
      <c r="P126" s="2"/>
      <c r="Q126" s="2"/>
      <c r="R126" s="2"/>
      <c r="S126" s="2"/>
    </row>
    <row r="127" spans="1:19" ht="33.75" customHeight="1" thickBot="1" x14ac:dyDescent="0.3">
      <c r="A127" s="2" t="s">
        <v>4248</v>
      </c>
      <c r="B127" s="2"/>
      <c r="C127" s="2"/>
      <c r="D127" s="2" t="s">
        <v>4249</v>
      </c>
      <c r="E127" s="2" t="s">
        <v>4250</v>
      </c>
      <c r="F127" s="2" t="s">
        <v>7</v>
      </c>
      <c r="G127" s="2"/>
      <c r="H127" s="2"/>
      <c r="I127" s="2"/>
      <c r="J127" s="2"/>
      <c r="K127" s="2"/>
      <c r="L127" s="2"/>
      <c r="M127" s="2"/>
      <c r="N127" s="2"/>
      <c r="O127" s="2"/>
      <c r="P127" s="2"/>
      <c r="Q127" s="2"/>
      <c r="R127" s="2"/>
      <c r="S127" s="2"/>
    </row>
    <row r="128" spans="1:19" ht="33.75" customHeight="1" thickBot="1" x14ac:dyDescent="0.3">
      <c r="A128" s="4" t="str">
        <f ca="1">IFERROR(__xludf.DUMMYFUNCTION("""COMPUTED_VALUE"""),"Το Ελληνικό Κοινοβούλιο στην εξωτερική πολιτική 1974-1984 / Γράφουν Βαγγέλης Βενιζέλος ... [κ. ά.]   επιμέλεια: Θ. Κουλουμπή, Δ. Κώνστα.")</f>
        <v>Το Ελληνικό Κοινοβούλιο στην εξωτερική πολιτική 1974-1984 / Γράφουν Βαγγέλης Βενιζέλος ... [κ. ά.]   επιμέλεια: Θ. Κουλουμπή, Δ. Κώνστα.</v>
      </c>
      <c r="B128" s="5" t="str">
        <f ca="1">IFERROR(__xludf.DUMMYFUNCTION("""COMPUTED_VALUE"""),"Συνέδριο  Το Ελληνικό Κοινοβούλιο στην εξωτερική πολιτική 1974-1984  (1ο 1985: Αθήνα)")</f>
        <v>Συνέδριο  Το Ελληνικό Κοινοβούλιο στην εξωτερική πολιτική 1974-1984  (1ο 1985: Αθήνα)</v>
      </c>
      <c r="C128" s="5"/>
      <c r="D128" s="4" t="str">
        <f ca="1">IFERROR(__xludf.DUMMYFUNCTION("""COMPUTED_VALUE"""),"Αθήνα : Αντ. Ν. Σάκκουλας, 1986.")</f>
        <v>Αθήνα : Αντ. Ν. Σάκκουλας, 1986.</v>
      </c>
      <c r="E128" s="5" t="str">
        <f ca="1">IFERROR(__xludf.DUMMYFUNCTION("""COMPUTED_VALUE"""),"327(495)  1974/ ... (063) ΕΚΕ1985 1986")</f>
        <v>327(495)  1974/ ... (063) ΕΚΕ1985 1986</v>
      </c>
      <c r="F128" s="6" t="str">
        <f ca="1">IFERROR(__xludf.DUMMYFUNCTION("""COMPUTED_VALUE"""),"Αίθουσα Διεθνούς Δικαίου και Εμπορικού Δικαίου")</f>
        <v>Αίθουσα Διεθνούς Δικαίου και Εμπορικού Δικαίου</v>
      </c>
      <c r="G128" s="2"/>
      <c r="H128" s="2"/>
      <c r="I128" s="2"/>
      <c r="J128" s="2"/>
      <c r="K128" s="2"/>
      <c r="L128" s="2"/>
      <c r="M128" s="2"/>
      <c r="N128" s="2"/>
      <c r="O128" s="2"/>
      <c r="P128" s="2"/>
      <c r="Q128" s="2"/>
      <c r="R128" s="2"/>
      <c r="S128" s="2"/>
    </row>
    <row r="129" spans="1:19" ht="33.75" customHeight="1" thickBot="1" x14ac:dyDescent="0.3">
      <c r="A129" s="2" t="s">
        <v>389</v>
      </c>
      <c r="B129" s="2" t="s">
        <v>390</v>
      </c>
      <c r="C129" s="2"/>
      <c r="D129" s="2" t="s">
        <v>391</v>
      </c>
      <c r="E129" s="2" t="s">
        <v>392</v>
      </c>
      <c r="F129" s="2" t="s">
        <v>7</v>
      </c>
      <c r="G129" s="2"/>
      <c r="H129" s="2"/>
      <c r="I129" s="2"/>
      <c r="J129" s="2"/>
      <c r="K129" s="2"/>
      <c r="L129" s="2"/>
      <c r="M129" s="2"/>
      <c r="N129" s="2"/>
      <c r="O129" s="2"/>
      <c r="P129" s="2"/>
      <c r="Q129" s="2"/>
      <c r="R129" s="2"/>
      <c r="S129" s="2"/>
    </row>
    <row r="130" spans="1:19" ht="33.75" customHeight="1" thickBot="1" x14ac:dyDescent="0.3">
      <c r="A130" s="2" t="s">
        <v>3405</v>
      </c>
      <c r="B130" s="2" t="s">
        <v>390</v>
      </c>
      <c r="C130" s="2"/>
      <c r="D130" s="2" t="s">
        <v>3030</v>
      </c>
      <c r="E130" s="2" t="s">
        <v>3406</v>
      </c>
      <c r="F130" s="2" t="s">
        <v>7</v>
      </c>
      <c r="G130" s="2"/>
      <c r="H130" s="2"/>
      <c r="I130" s="2"/>
      <c r="J130" s="2"/>
      <c r="K130" s="2"/>
      <c r="L130" s="2"/>
      <c r="M130" s="2"/>
      <c r="N130" s="2"/>
      <c r="O130" s="2"/>
      <c r="P130" s="2"/>
      <c r="Q130" s="2"/>
      <c r="R130" s="2"/>
      <c r="S130" s="2"/>
    </row>
    <row r="131" spans="1:19" ht="33.75" customHeight="1" thickBot="1" x14ac:dyDescent="0.3">
      <c r="A131" s="2" t="s">
        <v>23</v>
      </c>
      <c r="B131" s="2"/>
      <c r="C131" s="2" t="s">
        <v>21</v>
      </c>
      <c r="D131" s="2" t="s">
        <v>22</v>
      </c>
      <c r="E131" s="2" t="s">
        <v>20</v>
      </c>
      <c r="F131" s="2" t="s">
        <v>7</v>
      </c>
      <c r="G131" s="2"/>
      <c r="H131" s="2"/>
      <c r="I131" s="2"/>
      <c r="J131" s="2"/>
      <c r="K131" s="2"/>
      <c r="L131" s="2"/>
      <c r="M131" s="2"/>
      <c r="N131" s="2"/>
      <c r="O131" s="2"/>
      <c r="P131" s="2"/>
      <c r="Q131" s="2"/>
      <c r="R131" s="2"/>
      <c r="S131" s="2"/>
    </row>
    <row r="132" spans="1:19" ht="33.75" customHeight="1" thickBot="1" x14ac:dyDescent="0.3">
      <c r="A132" s="2" t="s">
        <v>5014</v>
      </c>
      <c r="B132" s="2" t="s">
        <v>5015</v>
      </c>
      <c r="C132" s="2"/>
      <c r="D132" s="2" t="s">
        <v>5016</v>
      </c>
      <c r="E132" s="2" t="s">
        <v>5017</v>
      </c>
      <c r="F132" s="2" t="s">
        <v>7</v>
      </c>
      <c r="G132" s="2"/>
      <c r="H132" s="2"/>
      <c r="I132" s="2"/>
      <c r="J132" s="2"/>
      <c r="K132" s="2"/>
      <c r="L132" s="2"/>
      <c r="M132" s="2"/>
      <c r="N132" s="2"/>
      <c r="O132" s="2"/>
      <c r="P132" s="2"/>
      <c r="Q132" s="2"/>
      <c r="R132" s="2"/>
      <c r="S132" s="2"/>
    </row>
    <row r="133" spans="1:19" ht="33.75" customHeight="1" thickBot="1" x14ac:dyDescent="0.3">
      <c r="A133" s="2" t="s">
        <v>5018</v>
      </c>
      <c r="B133" s="2" t="s">
        <v>5019</v>
      </c>
      <c r="C133" s="2"/>
      <c r="D133" s="2" t="s">
        <v>5020</v>
      </c>
      <c r="E133" s="2" t="s">
        <v>5021</v>
      </c>
      <c r="F133" s="2" t="s">
        <v>7</v>
      </c>
      <c r="G133" s="2"/>
      <c r="H133" s="2"/>
      <c r="I133" s="2"/>
      <c r="J133" s="2"/>
      <c r="K133" s="2"/>
      <c r="L133" s="2"/>
      <c r="M133" s="2"/>
      <c r="N133" s="2"/>
      <c r="O133" s="2"/>
      <c r="P133" s="2"/>
      <c r="Q133" s="2"/>
      <c r="R133" s="2"/>
      <c r="S133" s="2"/>
    </row>
    <row r="134" spans="1:19" ht="33.75" customHeight="1" thickBot="1" x14ac:dyDescent="0.3">
      <c r="A134" s="2" t="s">
        <v>3407</v>
      </c>
      <c r="B134" s="2"/>
      <c r="C134" s="2"/>
      <c r="D134" s="2" t="s">
        <v>429</v>
      </c>
      <c r="E134" s="2" t="s">
        <v>3408</v>
      </c>
      <c r="F134" s="2" t="s">
        <v>7</v>
      </c>
      <c r="G134" s="2"/>
      <c r="H134" s="2"/>
      <c r="I134" s="2"/>
      <c r="J134" s="2"/>
      <c r="K134" s="2"/>
      <c r="L134" s="2"/>
      <c r="M134" s="2"/>
      <c r="N134" s="2"/>
      <c r="O134" s="2"/>
      <c r="P134" s="2"/>
      <c r="Q134" s="2"/>
      <c r="R134" s="2"/>
      <c r="S134" s="2"/>
    </row>
    <row r="135" spans="1:19" ht="33.75" customHeight="1" thickBot="1" x14ac:dyDescent="0.3">
      <c r="A135" s="2" t="s">
        <v>393</v>
      </c>
      <c r="B135" s="2" t="s">
        <v>394</v>
      </c>
      <c r="C135" s="2"/>
      <c r="D135" s="2" t="s">
        <v>395</v>
      </c>
      <c r="E135" s="2" t="s">
        <v>396</v>
      </c>
      <c r="F135" s="2" t="s">
        <v>7</v>
      </c>
      <c r="G135" s="2"/>
      <c r="H135" s="2"/>
      <c r="I135" s="2"/>
      <c r="J135" s="2"/>
      <c r="K135" s="2"/>
      <c r="L135" s="2"/>
      <c r="M135" s="2"/>
      <c r="N135" s="2"/>
      <c r="O135" s="2"/>
      <c r="P135" s="2"/>
      <c r="Q135" s="2"/>
      <c r="R135" s="2"/>
      <c r="S135" s="2"/>
    </row>
    <row r="136" spans="1:19" ht="33.75" customHeight="1" thickBot="1" x14ac:dyDescent="0.3">
      <c r="A136" s="2" t="s">
        <v>3409</v>
      </c>
      <c r="B136" s="2" t="s">
        <v>3410</v>
      </c>
      <c r="C136" s="2"/>
      <c r="D136" s="2" t="s">
        <v>3411</v>
      </c>
      <c r="E136" s="2" t="s">
        <v>3412</v>
      </c>
      <c r="F136" s="2" t="s">
        <v>7</v>
      </c>
      <c r="G136" s="2"/>
      <c r="H136" s="2"/>
      <c r="I136" s="2"/>
      <c r="J136" s="2"/>
      <c r="K136" s="2"/>
      <c r="L136" s="2"/>
      <c r="M136" s="2"/>
      <c r="N136" s="2"/>
      <c r="O136" s="2"/>
      <c r="P136" s="2"/>
      <c r="Q136" s="2"/>
      <c r="R136" s="2"/>
      <c r="S136" s="2"/>
    </row>
    <row r="137" spans="1:19" ht="33.75" customHeight="1" thickBot="1" x14ac:dyDescent="0.3">
      <c r="A137" s="2" t="s">
        <v>397</v>
      </c>
      <c r="B137" s="2" t="s">
        <v>398</v>
      </c>
      <c r="C137" s="2"/>
      <c r="D137" s="2" t="s">
        <v>399</v>
      </c>
      <c r="E137" s="2" t="s">
        <v>400</v>
      </c>
      <c r="F137" s="2" t="s">
        <v>12</v>
      </c>
      <c r="G137" s="2"/>
      <c r="H137" s="2"/>
      <c r="I137" s="2"/>
      <c r="J137" s="2"/>
      <c r="K137" s="2"/>
      <c r="L137" s="2"/>
      <c r="M137" s="2"/>
      <c r="N137" s="2"/>
      <c r="O137" s="2"/>
      <c r="P137" s="2"/>
      <c r="Q137" s="2"/>
      <c r="R137" s="2"/>
      <c r="S137" s="2"/>
    </row>
    <row r="138" spans="1:19" ht="33.75" customHeight="1" thickBot="1" x14ac:dyDescent="0.3">
      <c r="A138" s="2" t="s">
        <v>401</v>
      </c>
      <c r="B138" s="2"/>
      <c r="C138" s="2"/>
      <c r="D138" s="2" t="s">
        <v>402</v>
      </c>
      <c r="E138" s="2" t="s">
        <v>403</v>
      </c>
      <c r="F138" s="2" t="s">
        <v>7</v>
      </c>
      <c r="G138" s="2"/>
      <c r="H138" s="2"/>
      <c r="I138" s="2"/>
      <c r="J138" s="2"/>
      <c r="K138" s="2"/>
      <c r="L138" s="2"/>
      <c r="M138" s="2"/>
      <c r="N138" s="2"/>
      <c r="O138" s="2"/>
      <c r="P138" s="2"/>
      <c r="Q138" s="2"/>
      <c r="R138" s="2"/>
      <c r="S138" s="2"/>
    </row>
    <row r="139" spans="1:19" ht="33.75" customHeight="1" thickBot="1" x14ac:dyDescent="0.3">
      <c r="A139" s="2" t="s">
        <v>3253</v>
      </c>
      <c r="B139" s="2" t="s">
        <v>3254</v>
      </c>
      <c r="C139" s="2"/>
      <c r="D139" s="2" t="s">
        <v>3255</v>
      </c>
      <c r="E139" s="2" t="s">
        <v>3256</v>
      </c>
      <c r="F139" s="2" t="s">
        <v>9</v>
      </c>
      <c r="G139" s="2"/>
      <c r="H139" s="2"/>
      <c r="I139" s="2"/>
      <c r="J139" s="2"/>
      <c r="K139" s="2"/>
      <c r="L139" s="2"/>
      <c r="M139" s="2"/>
      <c r="N139" s="2"/>
      <c r="O139" s="2"/>
      <c r="P139" s="2"/>
      <c r="Q139" s="2"/>
      <c r="R139" s="2"/>
      <c r="S139" s="2"/>
    </row>
    <row r="140" spans="1:19" ht="33.75" customHeight="1" thickBot="1" x14ac:dyDescent="0.3">
      <c r="A140" s="2" t="s">
        <v>404</v>
      </c>
      <c r="B140" s="2" t="s">
        <v>405</v>
      </c>
      <c r="C140" s="2"/>
      <c r="D140" s="2" t="s">
        <v>406</v>
      </c>
      <c r="E140" s="2" t="s">
        <v>407</v>
      </c>
      <c r="F140" s="2" t="s">
        <v>9</v>
      </c>
      <c r="G140" s="2"/>
      <c r="H140" s="2"/>
      <c r="I140" s="2"/>
      <c r="J140" s="2"/>
      <c r="K140" s="2"/>
      <c r="L140" s="2"/>
      <c r="M140" s="2"/>
      <c r="N140" s="2"/>
      <c r="O140" s="2"/>
      <c r="P140" s="2"/>
      <c r="Q140" s="2"/>
      <c r="R140" s="2"/>
      <c r="S140" s="2"/>
    </row>
    <row r="141" spans="1:19" ht="33.75" customHeight="1" thickBot="1" x14ac:dyDescent="0.3">
      <c r="A141" s="2" t="s">
        <v>3257</v>
      </c>
      <c r="B141" s="2" t="s">
        <v>3258</v>
      </c>
      <c r="C141" s="2"/>
      <c r="D141" s="2" t="s">
        <v>3259</v>
      </c>
      <c r="E141" s="2" t="s">
        <v>3260</v>
      </c>
      <c r="F141" s="2" t="s">
        <v>9</v>
      </c>
      <c r="G141" s="2"/>
      <c r="H141" s="2"/>
      <c r="I141" s="2"/>
      <c r="J141" s="2"/>
      <c r="K141" s="2"/>
      <c r="L141" s="2"/>
      <c r="M141" s="2"/>
      <c r="N141" s="2"/>
      <c r="O141" s="2"/>
      <c r="P141" s="2"/>
      <c r="Q141" s="2"/>
      <c r="R141" s="2"/>
      <c r="S141" s="2"/>
    </row>
    <row r="142" spans="1:19" ht="33.75" customHeight="1" thickBot="1" x14ac:dyDescent="0.3">
      <c r="A142" s="2" t="s">
        <v>408</v>
      </c>
      <c r="B142" s="2" t="s">
        <v>409</v>
      </c>
      <c r="C142" s="2"/>
      <c r="D142" s="2" t="s">
        <v>410</v>
      </c>
      <c r="E142" s="2" t="s">
        <v>411</v>
      </c>
      <c r="F142" s="2" t="s">
        <v>12</v>
      </c>
      <c r="G142" s="2"/>
      <c r="H142" s="2"/>
      <c r="I142" s="2"/>
      <c r="J142" s="2"/>
      <c r="K142" s="2"/>
      <c r="L142" s="2"/>
      <c r="M142" s="2"/>
      <c r="N142" s="2"/>
      <c r="O142" s="2"/>
      <c r="P142" s="2"/>
      <c r="Q142" s="2"/>
      <c r="R142" s="2"/>
      <c r="S142" s="2"/>
    </row>
    <row r="143" spans="1:19" ht="33.75" customHeight="1" thickBot="1" x14ac:dyDescent="0.3">
      <c r="A143" s="2" t="s">
        <v>4127</v>
      </c>
      <c r="B143" s="2" t="s">
        <v>4128</v>
      </c>
      <c r="C143" s="2"/>
      <c r="D143" s="2" t="s">
        <v>4129</v>
      </c>
      <c r="E143" s="2" t="s">
        <v>4130</v>
      </c>
      <c r="F143" s="2" t="s">
        <v>1548</v>
      </c>
      <c r="G143" s="2"/>
      <c r="H143" s="2"/>
      <c r="I143" s="2"/>
      <c r="J143" s="2"/>
      <c r="K143" s="2"/>
      <c r="L143" s="2"/>
      <c r="M143" s="2"/>
      <c r="N143" s="2"/>
      <c r="O143" s="2"/>
      <c r="P143" s="2"/>
      <c r="Q143" s="2"/>
      <c r="R143" s="2"/>
      <c r="S143" s="2"/>
    </row>
    <row r="144" spans="1:19" ht="33.75" customHeight="1" thickBot="1" x14ac:dyDescent="0.3">
      <c r="A144" s="2" t="s">
        <v>4038</v>
      </c>
      <c r="B144" s="2" t="s">
        <v>4039</v>
      </c>
      <c r="C144" s="2"/>
      <c r="D144" s="2" t="s">
        <v>4040</v>
      </c>
      <c r="E144" s="2" t="s">
        <v>4041</v>
      </c>
      <c r="F144" s="2" t="s">
        <v>8</v>
      </c>
      <c r="G144" s="2"/>
      <c r="H144" s="2"/>
      <c r="I144" s="2"/>
      <c r="J144" s="2"/>
      <c r="K144" s="2"/>
      <c r="L144" s="2"/>
      <c r="M144" s="2"/>
      <c r="N144" s="2"/>
      <c r="O144" s="2"/>
      <c r="P144" s="2"/>
      <c r="Q144" s="2"/>
      <c r="R144" s="2"/>
      <c r="S144" s="2"/>
    </row>
    <row r="145" spans="1:19" ht="33.75" customHeight="1" thickBot="1" x14ac:dyDescent="0.3">
      <c r="A145" s="2" t="s">
        <v>4762</v>
      </c>
      <c r="B145" s="2" t="s">
        <v>4763</v>
      </c>
      <c r="C145" s="2"/>
      <c r="D145" s="2" t="s">
        <v>4764</v>
      </c>
      <c r="E145" s="2" t="s">
        <v>4765</v>
      </c>
      <c r="F145" s="2" t="s">
        <v>8</v>
      </c>
      <c r="G145" s="2"/>
      <c r="H145" s="2"/>
      <c r="I145" s="2"/>
      <c r="J145" s="2"/>
      <c r="K145" s="2"/>
      <c r="L145" s="2"/>
      <c r="M145" s="2"/>
      <c r="N145" s="2"/>
      <c r="O145" s="2"/>
      <c r="P145" s="2"/>
      <c r="Q145" s="2"/>
      <c r="R145" s="2"/>
      <c r="S145" s="2"/>
    </row>
    <row r="146" spans="1:19" ht="33.75" customHeight="1" thickBot="1" x14ac:dyDescent="0.3">
      <c r="A146" s="2" t="s">
        <v>412</v>
      </c>
      <c r="B146" s="2" t="s">
        <v>413</v>
      </c>
      <c r="C146" s="2"/>
      <c r="D146" s="2" t="s">
        <v>414</v>
      </c>
      <c r="E146" s="2" t="s">
        <v>415</v>
      </c>
      <c r="F146" s="2" t="s">
        <v>416</v>
      </c>
      <c r="G146" s="2"/>
      <c r="H146" s="2"/>
      <c r="I146" s="2"/>
      <c r="J146" s="2"/>
      <c r="K146" s="2"/>
      <c r="L146" s="2"/>
      <c r="M146" s="2"/>
      <c r="N146" s="2"/>
      <c r="O146" s="2"/>
      <c r="P146" s="2"/>
      <c r="Q146" s="2"/>
      <c r="R146" s="2"/>
      <c r="S146" s="2"/>
    </row>
    <row r="147" spans="1:19" ht="33.75" customHeight="1" thickBot="1" x14ac:dyDescent="0.3">
      <c r="A147" s="2" t="s">
        <v>1599</v>
      </c>
      <c r="B147" s="2" t="s">
        <v>1600</v>
      </c>
      <c r="C147" s="2"/>
      <c r="D147" s="2" t="s">
        <v>1601</v>
      </c>
      <c r="E147" s="2" t="s">
        <v>1602</v>
      </c>
      <c r="F147" s="2" t="s">
        <v>8</v>
      </c>
      <c r="G147" s="2"/>
      <c r="H147" s="2"/>
      <c r="I147" s="2"/>
      <c r="J147" s="2"/>
      <c r="K147" s="2"/>
      <c r="L147" s="2"/>
      <c r="M147" s="2"/>
      <c r="N147" s="2"/>
      <c r="O147" s="2"/>
      <c r="P147" s="2"/>
      <c r="Q147" s="2"/>
      <c r="R147" s="2"/>
      <c r="S147" s="2"/>
    </row>
    <row r="148" spans="1:19" ht="33.75" customHeight="1" thickBot="1" x14ac:dyDescent="0.3">
      <c r="A148" s="2" t="s">
        <v>4251</v>
      </c>
      <c r="B148" s="2"/>
      <c r="C148" s="2"/>
      <c r="D148" s="2" t="s">
        <v>4252</v>
      </c>
      <c r="E148" s="2" t="s">
        <v>4253</v>
      </c>
      <c r="F148" s="2" t="s">
        <v>7</v>
      </c>
      <c r="G148" s="2"/>
      <c r="H148" s="2"/>
      <c r="I148" s="2"/>
      <c r="J148" s="2"/>
      <c r="K148" s="2"/>
      <c r="L148" s="2"/>
      <c r="M148" s="2"/>
      <c r="N148" s="2"/>
      <c r="O148" s="2"/>
      <c r="P148" s="2"/>
      <c r="Q148" s="2"/>
      <c r="R148" s="2"/>
      <c r="S148" s="2"/>
    </row>
    <row r="149" spans="1:19" ht="33.75" customHeight="1" thickBot="1" x14ac:dyDescent="0.3">
      <c r="A149" s="4" t="str">
        <f ca="1">IFERROR(__xludf.DUMMYFUNCTION("""COMPUTED_VALUE"""),"Δημοσιονομική θεωρία : θεωρία των φόρων / Βασιλείου Α. Δαλαμάγκα.")</f>
        <v>Δημοσιονομική θεωρία : θεωρία των φόρων / Βασιλείου Α. Δαλαμάγκα.</v>
      </c>
      <c r="B149" s="5" t="str">
        <f ca="1">IFERROR(__xludf.DUMMYFUNCTION("""COMPUTED_VALUE"""),"Δαλαμάγκας, Βασίλειος Α.")</f>
        <v>Δαλαμάγκας, Βασίλειος Α.</v>
      </c>
      <c r="C149" s="5"/>
      <c r="D149" s="4" t="str">
        <f ca="1">IFERROR(__xludf.DUMMYFUNCTION("""COMPUTED_VALUE"""),"Αθήνα : Σάκκουλας, 1981")</f>
        <v>Αθήνα : Σάκκουλας, 1981</v>
      </c>
      <c r="E149" s="5" t="str">
        <f ca="1">IFERROR(__xludf.DUMMYFUNCTION("""COMPUTED_VALUE"""),"336.22 ΔαλΒ δ 1981")</f>
        <v>336.22 ΔαλΒ δ 1981</v>
      </c>
      <c r="F149" s="6" t="str">
        <f ca="1">IFERROR(__xludf.DUMMYFUNCTION("""COMPUTED_VALUE"""),"Αίθουσα Διεθνούς Δικαίου και Εμπορικού Δικαίου")</f>
        <v>Αίθουσα Διεθνούς Δικαίου και Εμπορικού Δικαίου</v>
      </c>
      <c r="G149" s="2"/>
      <c r="H149" s="2"/>
      <c r="I149" s="2"/>
      <c r="J149" s="2"/>
      <c r="K149" s="2"/>
      <c r="L149" s="2"/>
      <c r="M149" s="2"/>
      <c r="N149" s="2"/>
      <c r="O149" s="2"/>
      <c r="P149" s="2"/>
      <c r="Q149" s="2"/>
      <c r="R149" s="2"/>
      <c r="S149" s="2"/>
    </row>
    <row r="150" spans="1:19" ht="33.75" customHeight="1" thickBot="1" x14ac:dyDescent="0.3">
      <c r="A150" s="2" t="s">
        <v>4254</v>
      </c>
      <c r="B150" s="2" t="s">
        <v>4255</v>
      </c>
      <c r="C150" s="2" t="s">
        <v>327</v>
      </c>
      <c r="D150" s="2" t="s">
        <v>4256</v>
      </c>
      <c r="E150" s="2" t="s">
        <v>4257</v>
      </c>
      <c r="F150" s="2" t="s">
        <v>7</v>
      </c>
      <c r="G150" s="2"/>
      <c r="H150" s="2"/>
      <c r="I150" s="2"/>
      <c r="J150" s="2"/>
      <c r="K150" s="2"/>
      <c r="L150" s="2"/>
      <c r="M150" s="2"/>
      <c r="N150" s="2"/>
      <c r="O150" s="2"/>
      <c r="P150" s="2"/>
      <c r="Q150" s="2"/>
      <c r="R150" s="2"/>
      <c r="S150" s="2"/>
    </row>
    <row r="151" spans="1:19" ht="33.75" customHeight="1" thickBot="1" x14ac:dyDescent="0.3">
      <c r="A151" s="2" t="s">
        <v>5022</v>
      </c>
      <c r="B151" s="2" t="s">
        <v>5023</v>
      </c>
      <c r="C151" s="2"/>
      <c r="D151" s="2" t="s">
        <v>5024</v>
      </c>
      <c r="E151" s="2" t="s">
        <v>5025</v>
      </c>
      <c r="F151" s="2" t="s">
        <v>7</v>
      </c>
      <c r="G151" s="2"/>
      <c r="H151" s="2"/>
      <c r="I151" s="2"/>
      <c r="J151" s="2"/>
      <c r="K151" s="2"/>
      <c r="L151" s="2"/>
      <c r="M151" s="2"/>
      <c r="N151" s="2"/>
      <c r="O151" s="2"/>
      <c r="P151" s="2"/>
      <c r="Q151" s="2"/>
      <c r="R151" s="2"/>
      <c r="S151" s="2"/>
    </row>
    <row r="152" spans="1:19" ht="33.75" customHeight="1" thickBot="1" x14ac:dyDescent="0.3">
      <c r="A152" s="2" t="s">
        <v>2464</v>
      </c>
      <c r="B152" s="2" t="s">
        <v>2465</v>
      </c>
      <c r="C152" s="2"/>
      <c r="D152" s="2" t="s">
        <v>2466</v>
      </c>
      <c r="E152" s="2" t="s">
        <v>2467</v>
      </c>
      <c r="F152" s="2" t="s">
        <v>7</v>
      </c>
      <c r="G152" s="2"/>
      <c r="H152" s="2"/>
      <c r="I152" s="2"/>
      <c r="J152" s="2"/>
      <c r="K152" s="2"/>
      <c r="L152" s="2"/>
      <c r="M152" s="2"/>
      <c r="N152" s="2"/>
      <c r="O152" s="2"/>
      <c r="P152" s="2"/>
      <c r="Q152" s="2"/>
      <c r="R152" s="2"/>
      <c r="S152" s="2"/>
    </row>
    <row r="153" spans="1:19" ht="33.75" customHeight="1" thickBot="1" x14ac:dyDescent="0.3">
      <c r="A153" s="4" t="str">
        <f ca="1">IFERROR(__xludf.DUMMYFUNCTION("""COMPUTED_VALUE"""),"Παραδόσεις δημοσιονομικής πολιτικής / Διον. Π. Καράγεωργα.")</f>
        <v>Παραδόσεις δημοσιονομικής πολιτικής / Διον. Π. Καράγεωργα.</v>
      </c>
      <c r="B153" s="5" t="str">
        <f ca="1">IFERROR(__xludf.DUMMYFUNCTION("""COMPUTED_VALUE"""),"Καράγιωργας, Σάκης, 1930-1985.")</f>
        <v>Καράγιωργας, Σάκης, 1930-1985.</v>
      </c>
      <c r="C153" s="5"/>
      <c r="D153" s="4" t="str">
        <f ca="1">IFERROR(__xludf.DUMMYFUNCTION("""COMPUTED_VALUE"""),"Αθήναι : Εκδόσεις Παπαζήσης, 1967-")</f>
        <v>Αθήναι : Εκδόσεις Παπαζήσης, 1967-</v>
      </c>
      <c r="E153" s="5" t="str">
        <f ca="1">IFERROR(__xludf.DUMMYFUNCTION("""COMPUTED_VALUE"""),"338.2 ΚαρΔ π 1967 1")</f>
        <v>338.2 ΚαρΔ π 1967 1</v>
      </c>
      <c r="F153" s="6" t="str">
        <f ca="1">IFERROR(__xludf.DUMMYFUNCTION("""COMPUTED_VALUE"""),"Αίθουσα Διεθνούς Δικαίου και Εμπορικού Δικαίου")</f>
        <v>Αίθουσα Διεθνούς Δικαίου και Εμπορικού Δικαίου</v>
      </c>
      <c r="G153" s="2"/>
      <c r="H153" s="2"/>
      <c r="I153" s="2"/>
      <c r="J153" s="2"/>
      <c r="K153" s="2"/>
      <c r="L153" s="2"/>
      <c r="M153" s="2"/>
      <c r="N153" s="2"/>
      <c r="O153" s="2"/>
      <c r="P153" s="2"/>
      <c r="Q153" s="2"/>
      <c r="R153" s="2"/>
      <c r="S153" s="2"/>
    </row>
    <row r="154" spans="1:19" ht="33.75" customHeight="1" thickBot="1" x14ac:dyDescent="0.3">
      <c r="A154" s="2" t="s">
        <v>417</v>
      </c>
      <c r="B154" s="2" t="s">
        <v>418</v>
      </c>
      <c r="C154" s="2"/>
      <c r="D154" s="2" t="s">
        <v>419</v>
      </c>
      <c r="E154" s="2" t="s">
        <v>420</v>
      </c>
      <c r="F154" s="2" t="s">
        <v>7</v>
      </c>
      <c r="G154" s="2"/>
      <c r="H154" s="2"/>
      <c r="I154" s="2"/>
      <c r="J154" s="2"/>
      <c r="K154" s="2"/>
      <c r="L154" s="2"/>
      <c r="M154" s="2"/>
      <c r="N154" s="2"/>
      <c r="O154" s="2"/>
      <c r="P154" s="2"/>
      <c r="Q154" s="2"/>
      <c r="R154" s="2"/>
      <c r="S154" s="2"/>
    </row>
    <row r="155" spans="1:19" ht="33.75" customHeight="1" thickBot="1" x14ac:dyDescent="0.3">
      <c r="A155" s="2" t="s">
        <v>421</v>
      </c>
      <c r="B155" s="2"/>
      <c r="C155" s="2"/>
      <c r="D155" s="2" t="s">
        <v>422</v>
      </c>
      <c r="E155" s="2" t="s">
        <v>423</v>
      </c>
      <c r="F155" s="2" t="s">
        <v>7</v>
      </c>
      <c r="G155" s="2"/>
      <c r="H155" s="2"/>
      <c r="I155" s="2"/>
      <c r="J155" s="2"/>
      <c r="K155" s="2"/>
      <c r="L155" s="2"/>
      <c r="M155" s="2"/>
      <c r="N155" s="2"/>
      <c r="O155" s="2"/>
      <c r="P155" s="2"/>
      <c r="Q155" s="2"/>
      <c r="R155" s="2"/>
      <c r="S155" s="2"/>
    </row>
    <row r="156" spans="1:19" ht="33.75" customHeight="1" thickBot="1" x14ac:dyDescent="0.3">
      <c r="A156" s="2" t="s">
        <v>424</v>
      </c>
      <c r="B156" s="2" t="s">
        <v>425</v>
      </c>
      <c r="C156" s="2"/>
      <c r="D156" s="2" t="s">
        <v>426</v>
      </c>
      <c r="E156" s="2" t="s">
        <v>427</v>
      </c>
      <c r="F156" s="2" t="s">
        <v>7</v>
      </c>
      <c r="G156" s="2"/>
      <c r="H156" s="2"/>
      <c r="I156" s="2"/>
      <c r="J156" s="2"/>
      <c r="K156" s="2"/>
      <c r="L156" s="2"/>
      <c r="M156" s="2"/>
      <c r="N156" s="2"/>
      <c r="O156" s="2"/>
      <c r="P156" s="2"/>
      <c r="Q156" s="2"/>
      <c r="R156" s="2"/>
      <c r="S156" s="2"/>
    </row>
    <row r="157" spans="1:19" ht="33.75" customHeight="1" thickBot="1" x14ac:dyDescent="0.3">
      <c r="A157" s="4" t="str">
        <f ca="1">IFERROR(__xludf.DUMMYFUNCTION("""COMPUTED_VALUE"""),"The management of tourism / edited by Lesley Pender and Richard Sharpley.")</f>
        <v>The management of tourism / edited by Lesley Pender and Richard Sharpley.</v>
      </c>
      <c r="B157" s="5"/>
      <c r="C157" s="5"/>
      <c r="D157" s="4" t="str">
        <f ca="1">IFERROR(__xludf.DUMMYFUNCTION("""COMPUTED_VALUE"""),"London   Thousand Oaks, Calif. : SAGE Publications, 2005.")</f>
        <v>London   Thousand Oaks, Calif. : SAGE Publications, 2005.</v>
      </c>
      <c r="E157" s="5" t="str">
        <f ca="1">IFERROR(__xludf.DUMMYFUNCTION("""COMPUTED_VALUE"""),"338.486 PenL m 2005")</f>
        <v>338.486 PenL m 2005</v>
      </c>
      <c r="F157" s="6" t="str">
        <f ca="1">IFERROR(__xludf.DUMMYFUNCTION("""COMPUTED_VALUE"""),"Αίθουσα Διεθνούς Δικαίου και Εμπορικού Δικαίου")</f>
        <v>Αίθουσα Διεθνούς Δικαίου και Εμπορικού Δικαίου</v>
      </c>
      <c r="G157" s="2"/>
      <c r="H157" s="2"/>
      <c r="I157" s="2"/>
      <c r="J157" s="2"/>
      <c r="K157" s="2"/>
      <c r="L157" s="2"/>
      <c r="M157" s="2"/>
      <c r="N157" s="2"/>
      <c r="O157" s="2"/>
      <c r="P157" s="2"/>
      <c r="Q157" s="2"/>
      <c r="R157" s="2"/>
      <c r="S157" s="2"/>
    </row>
    <row r="158" spans="1:19" ht="33.75" customHeight="1" thickBot="1" x14ac:dyDescent="0.3">
      <c r="A158" s="2" t="s">
        <v>3413</v>
      </c>
      <c r="B158" s="2" t="s">
        <v>3414</v>
      </c>
      <c r="C158" s="2"/>
      <c r="D158" s="2" t="s">
        <v>3415</v>
      </c>
      <c r="E158" s="2" t="s">
        <v>3416</v>
      </c>
      <c r="F158" s="2" t="s">
        <v>7</v>
      </c>
      <c r="G158" s="2"/>
      <c r="H158" s="2"/>
      <c r="I158" s="2"/>
      <c r="J158" s="2"/>
      <c r="K158" s="2"/>
      <c r="L158" s="2"/>
      <c r="M158" s="2"/>
      <c r="N158" s="2"/>
      <c r="O158" s="2"/>
      <c r="P158" s="2"/>
      <c r="Q158" s="2"/>
      <c r="R158" s="2"/>
      <c r="S158" s="2"/>
    </row>
    <row r="159" spans="1:19" ht="33.75" customHeight="1" thickBot="1" x14ac:dyDescent="0.3">
      <c r="A159" s="2" t="s">
        <v>1603</v>
      </c>
      <c r="B159" s="2" t="s">
        <v>1604</v>
      </c>
      <c r="C159" s="2"/>
      <c r="D159" s="2" t="s">
        <v>1605</v>
      </c>
      <c r="E159" s="2" t="s">
        <v>1606</v>
      </c>
      <c r="F159" s="2" t="s">
        <v>7</v>
      </c>
      <c r="G159" s="2"/>
      <c r="H159" s="2"/>
      <c r="I159" s="2"/>
      <c r="J159" s="2"/>
      <c r="K159" s="2"/>
      <c r="L159" s="2"/>
      <c r="M159" s="2"/>
      <c r="N159" s="2"/>
      <c r="O159" s="2"/>
      <c r="P159" s="2"/>
      <c r="Q159" s="2"/>
      <c r="R159" s="2"/>
      <c r="S159" s="2"/>
    </row>
    <row r="160" spans="1:19" ht="33.75" customHeight="1" thickBot="1" x14ac:dyDescent="0.3">
      <c r="A160" s="4" t="str">
        <f ca="1">IFERROR(__xludf.DUMMYFUNCTION("""COMPUTED_VALUE"""),"The Lexus and the olive tree / Thomas L. Friedman.")</f>
        <v>The Lexus and the olive tree / Thomas L. Friedman.</v>
      </c>
      <c r="B160" s="5" t="str">
        <f ca="1">IFERROR(__xludf.DUMMYFUNCTION("""COMPUTED_VALUE"""),"Friedman, Thomas L.")</f>
        <v>Friedman, Thomas L.</v>
      </c>
      <c r="C160" s="5" t="str">
        <f ca="1">IFERROR(__xludf.DUMMYFUNCTION("""COMPUTED_VALUE"""),"1st Anchor Books ed.")</f>
        <v>1st Anchor Books ed.</v>
      </c>
      <c r="D160" s="4" t="str">
        <f ca="1">IFERROR(__xludf.DUMMYFUNCTION("""COMPUTED_VALUE"""),"New York : Anchor Books, c2000.")</f>
        <v>New York : Anchor Books, c2000.</v>
      </c>
      <c r="E160" s="5" t="str">
        <f ca="1">IFERROR(__xludf.DUMMYFUNCTION("""COMPUTED_VALUE"""),"339 FriT l 2000")</f>
        <v>339 FriT l 2000</v>
      </c>
      <c r="F160" s="6" t="str">
        <f ca="1">IFERROR(__xludf.DUMMYFUNCTION("""COMPUTED_VALUE"""),"Αίθουσα Διεθνούς Δικαίου και Εμπορικού Δικαίου")</f>
        <v>Αίθουσα Διεθνούς Δικαίου και Εμπορικού Δικαίου</v>
      </c>
      <c r="G160" s="2"/>
      <c r="H160" s="2"/>
      <c r="I160" s="2"/>
      <c r="J160" s="2"/>
      <c r="K160" s="2"/>
      <c r="L160" s="2"/>
      <c r="M160" s="2"/>
      <c r="N160" s="2"/>
      <c r="O160" s="2"/>
      <c r="P160" s="2"/>
      <c r="Q160" s="2"/>
      <c r="R160" s="2"/>
      <c r="S160" s="2"/>
    </row>
    <row r="161" spans="1:19" ht="33.75" customHeight="1" thickBot="1" x14ac:dyDescent="0.3">
      <c r="A161" s="2" t="s">
        <v>3417</v>
      </c>
      <c r="B161" s="2" t="s">
        <v>3418</v>
      </c>
      <c r="C161" s="2"/>
      <c r="D161" s="2" t="s">
        <v>3419</v>
      </c>
      <c r="E161" s="2" t="s">
        <v>3420</v>
      </c>
      <c r="F161" s="2" t="s">
        <v>7</v>
      </c>
      <c r="G161" s="2"/>
      <c r="H161" s="2"/>
      <c r="I161" s="2"/>
      <c r="J161" s="2"/>
      <c r="K161" s="2"/>
      <c r="L161" s="2"/>
      <c r="M161" s="2"/>
      <c r="N161" s="2"/>
      <c r="O161" s="2"/>
      <c r="P161" s="2"/>
      <c r="Q161" s="2"/>
      <c r="R161" s="2"/>
      <c r="S161" s="2"/>
    </row>
    <row r="162" spans="1:19" ht="33.75" customHeight="1" thickBot="1" x14ac:dyDescent="0.3">
      <c r="A162" s="2" t="s">
        <v>3421</v>
      </c>
      <c r="B162" s="2" t="s">
        <v>3422</v>
      </c>
      <c r="C162" s="2"/>
      <c r="D162" s="2" t="s">
        <v>3423</v>
      </c>
      <c r="E162" s="2" t="s">
        <v>3424</v>
      </c>
      <c r="F162" s="2" t="s">
        <v>7</v>
      </c>
      <c r="G162" s="2"/>
      <c r="H162" s="2"/>
      <c r="I162" s="2"/>
      <c r="J162" s="2"/>
      <c r="K162" s="2"/>
      <c r="L162" s="2"/>
      <c r="M162" s="2"/>
      <c r="N162" s="2"/>
      <c r="O162" s="2"/>
      <c r="P162" s="2"/>
      <c r="Q162" s="2"/>
      <c r="R162" s="2"/>
      <c r="S162" s="2"/>
    </row>
    <row r="163" spans="1:19" ht="33.75" customHeight="1" thickBot="1" x14ac:dyDescent="0.3">
      <c r="A163" s="2" t="s">
        <v>5026</v>
      </c>
      <c r="B163" s="2" t="s">
        <v>5027</v>
      </c>
      <c r="C163" s="2"/>
      <c r="D163" s="2" t="s">
        <v>5028</v>
      </c>
      <c r="E163" s="2" t="s">
        <v>5029</v>
      </c>
      <c r="F163" s="2" t="s">
        <v>7</v>
      </c>
      <c r="G163" s="2"/>
      <c r="H163" s="2"/>
      <c r="I163" s="2"/>
      <c r="J163" s="2"/>
      <c r="K163" s="2"/>
      <c r="L163" s="2"/>
      <c r="M163" s="2"/>
      <c r="N163" s="2"/>
      <c r="O163" s="2"/>
      <c r="P163" s="2"/>
      <c r="Q163" s="2"/>
      <c r="R163" s="2"/>
      <c r="S163" s="2"/>
    </row>
    <row r="164" spans="1:19" ht="33.75" customHeight="1" thickBot="1" x14ac:dyDescent="0.3">
      <c r="A164" s="2" t="s">
        <v>4258</v>
      </c>
      <c r="B164" s="2" t="s">
        <v>3522</v>
      </c>
      <c r="C164" s="2"/>
      <c r="D164" s="2" t="s">
        <v>4259</v>
      </c>
      <c r="E164" s="2" t="s">
        <v>4260</v>
      </c>
      <c r="F164" s="2" t="s">
        <v>7</v>
      </c>
      <c r="G164" s="2"/>
      <c r="H164" s="2"/>
      <c r="I164" s="2"/>
      <c r="J164" s="2"/>
      <c r="K164" s="2"/>
      <c r="L164" s="2"/>
      <c r="M164" s="2"/>
      <c r="N164" s="2"/>
      <c r="O164" s="2"/>
      <c r="P164" s="2"/>
      <c r="Q164" s="2"/>
      <c r="R164" s="2"/>
      <c r="S164" s="2"/>
    </row>
    <row r="165" spans="1:19" ht="33.75" customHeight="1" thickBot="1" x14ac:dyDescent="0.3">
      <c r="A165" s="2" t="s">
        <v>4261</v>
      </c>
      <c r="B165" s="2" t="s">
        <v>4262</v>
      </c>
      <c r="C165" s="2"/>
      <c r="D165" s="2" t="s">
        <v>4263</v>
      </c>
      <c r="E165" s="2" t="s">
        <v>4264</v>
      </c>
      <c r="F165" s="2" t="s">
        <v>7</v>
      </c>
      <c r="G165" s="2"/>
      <c r="H165" s="2"/>
      <c r="I165" s="2"/>
      <c r="J165" s="2"/>
      <c r="K165" s="2"/>
      <c r="L165" s="2"/>
      <c r="M165" s="2"/>
      <c r="N165" s="2"/>
      <c r="O165" s="2"/>
      <c r="P165" s="2"/>
      <c r="Q165" s="2"/>
      <c r="R165" s="2"/>
      <c r="S165" s="2"/>
    </row>
    <row r="166" spans="1:19" ht="33.75" customHeight="1" thickBot="1" x14ac:dyDescent="0.3">
      <c r="A166" s="2" t="s">
        <v>2813</v>
      </c>
      <c r="B166" s="2" t="s">
        <v>2814</v>
      </c>
      <c r="C166" s="2" t="s">
        <v>2815</v>
      </c>
      <c r="D166" s="2" t="s">
        <v>2816</v>
      </c>
      <c r="E166" s="2" t="s">
        <v>2817</v>
      </c>
      <c r="F166" s="2" t="s">
        <v>6</v>
      </c>
      <c r="G166" s="2"/>
      <c r="H166" s="2"/>
      <c r="I166" s="2"/>
      <c r="J166" s="2"/>
      <c r="K166" s="2"/>
      <c r="L166" s="2"/>
      <c r="M166" s="2"/>
      <c r="N166" s="2"/>
      <c r="O166" s="2"/>
      <c r="P166" s="2"/>
      <c r="Q166" s="2"/>
      <c r="R166" s="2"/>
      <c r="S166" s="2"/>
    </row>
    <row r="167" spans="1:19" ht="33.75" customHeight="1" thickBot="1" x14ac:dyDescent="0.3">
      <c r="A167" s="4" t="str">
        <f ca="1">IFERROR(__xludf.DUMMYFUNCTION("""COMPUTED_VALUE"""),"Lexique de termes juridiques / sous la directiond de Raymond Guillien, Jean Vincent   avec le concours de Jacques Azema ... [et al.].")</f>
        <v>Lexique de termes juridiques / sous la directiond de Raymond Guillien, Jean Vincent   avec le concours de Jacques Azema ... [et al.].</v>
      </c>
      <c r="B167" s="5"/>
      <c r="C167" s="5" t="str">
        <f ca="1">IFERROR(__xludf.DUMMYFUNCTION("""COMPUTED_VALUE"""),"6ème éd.")</f>
        <v>6ème éd.</v>
      </c>
      <c r="D167" s="4" t="str">
        <f ca="1">IFERROR(__xludf.DUMMYFUNCTION("""COMPUTED_VALUE"""),"Paris : Dalloz, 1985.")</f>
        <v>Paris : Dalloz, 1985.</v>
      </c>
      <c r="E167" s="5" t="str">
        <f ca="1">IFERROR(__xludf.DUMMYFUNCTION("""COMPUTED_VALUE"""),"34(038)=133.1 GuiR l 1985")</f>
        <v>34(038)=133.1 GuiR l 1985</v>
      </c>
      <c r="F167" s="6" t="str">
        <f ca="1">IFERROR(__xludf.DUMMYFUNCTION("""COMPUTED_VALUE"""),"Αίθουσα Αστικού και Αστικού Δικονομικού Δικαίου")</f>
        <v>Αίθουσα Αστικού και Αστικού Δικονομικού Δικαίου</v>
      </c>
      <c r="G167" s="2"/>
      <c r="H167" s="2"/>
      <c r="I167" s="2"/>
      <c r="J167" s="2"/>
      <c r="K167" s="2"/>
      <c r="L167" s="2"/>
      <c r="M167" s="2"/>
      <c r="N167" s="2"/>
      <c r="O167" s="2"/>
      <c r="P167" s="2"/>
      <c r="Q167" s="2"/>
      <c r="R167" s="2"/>
      <c r="S167" s="2"/>
    </row>
    <row r="168" spans="1:19" ht="33.75" customHeight="1" thickBot="1" x14ac:dyDescent="0.3">
      <c r="A168" s="2" t="s">
        <v>1607</v>
      </c>
      <c r="B168" s="2" t="s">
        <v>1608</v>
      </c>
      <c r="C168" s="2"/>
      <c r="D168" s="2" t="s">
        <v>1609</v>
      </c>
      <c r="E168" s="2" t="s">
        <v>1610</v>
      </c>
      <c r="F168" s="2" t="s">
        <v>6</v>
      </c>
      <c r="G168" s="2"/>
      <c r="H168" s="2"/>
      <c r="I168" s="2"/>
      <c r="J168" s="2"/>
      <c r="K168" s="2"/>
      <c r="L168" s="2"/>
      <c r="M168" s="2"/>
      <c r="N168" s="2"/>
      <c r="O168" s="2"/>
      <c r="P168" s="2"/>
      <c r="Q168" s="2"/>
      <c r="R168" s="2"/>
      <c r="S168" s="2"/>
    </row>
    <row r="169" spans="1:19" ht="33.75" customHeight="1" thickBot="1" x14ac:dyDescent="0.3">
      <c r="A169" s="2" t="s">
        <v>2468</v>
      </c>
      <c r="B169" s="2" t="s">
        <v>2469</v>
      </c>
      <c r="C169" s="2"/>
      <c r="D169" s="2" t="s">
        <v>2470</v>
      </c>
      <c r="E169" s="2" t="s">
        <v>2471</v>
      </c>
      <c r="F169" s="2" t="s">
        <v>2472</v>
      </c>
      <c r="G169" s="2"/>
      <c r="H169" s="2"/>
      <c r="I169" s="2"/>
      <c r="J169" s="2"/>
      <c r="K169" s="2"/>
      <c r="L169" s="2"/>
      <c r="M169" s="2"/>
      <c r="N169" s="2"/>
      <c r="O169" s="2"/>
      <c r="P169" s="2"/>
      <c r="Q169" s="2"/>
      <c r="R169" s="2"/>
      <c r="S169" s="2"/>
    </row>
    <row r="170" spans="1:19" ht="33.75" customHeight="1" thickBot="1" x14ac:dyDescent="0.3">
      <c r="A170" s="2" t="s">
        <v>1611</v>
      </c>
      <c r="B170" s="2" t="s">
        <v>1612</v>
      </c>
      <c r="C170" s="2"/>
      <c r="D170" s="2" t="s">
        <v>1613</v>
      </c>
      <c r="E170" s="2" t="s">
        <v>1614</v>
      </c>
      <c r="F170" s="2" t="s">
        <v>1615</v>
      </c>
      <c r="G170" s="2"/>
      <c r="H170" s="2"/>
      <c r="I170" s="2"/>
      <c r="J170" s="2"/>
      <c r="K170" s="2"/>
      <c r="L170" s="2"/>
      <c r="M170" s="2"/>
      <c r="N170" s="2"/>
      <c r="O170" s="2"/>
      <c r="P170" s="2"/>
      <c r="Q170" s="2"/>
      <c r="R170" s="2"/>
      <c r="S170" s="2"/>
    </row>
    <row r="171" spans="1:19" ht="33.75" customHeight="1" thickBot="1" x14ac:dyDescent="0.3">
      <c r="A171" s="2" t="s">
        <v>1616</v>
      </c>
      <c r="B171" s="2" t="s">
        <v>1617</v>
      </c>
      <c r="C171" s="2"/>
      <c r="D171" s="2" t="s">
        <v>1618</v>
      </c>
      <c r="E171" s="2" t="s">
        <v>1619</v>
      </c>
      <c r="F171" s="2" t="s">
        <v>6</v>
      </c>
      <c r="G171" s="2"/>
      <c r="H171" s="2"/>
      <c r="I171" s="2"/>
      <c r="J171" s="2"/>
      <c r="K171" s="2"/>
      <c r="L171" s="2"/>
      <c r="M171" s="2"/>
      <c r="N171" s="2"/>
      <c r="O171" s="2"/>
      <c r="P171" s="2"/>
      <c r="Q171" s="2"/>
      <c r="R171" s="2"/>
      <c r="S171" s="2"/>
    </row>
    <row r="172" spans="1:19" ht="33.75" customHeight="1" thickBot="1" x14ac:dyDescent="0.3">
      <c r="A172" s="2" t="s">
        <v>2818</v>
      </c>
      <c r="B172" s="2" t="s">
        <v>1489</v>
      </c>
      <c r="C172" s="2"/>
      <c r="D172" s="2" t="s">
        <v>2819</v>
      </c>
      <c r="E172" s="2" t="s">
        <v>2820</v>
      </c>
      <c r="F172" s="2" t="s">
        <v>6</v>
      </c>
      <c r="G172" s="2"/>
      <c r="H172" s="2"/>
      <c r="I172" s="2"/>
      <c r="J172" s="2"/>
      <c r="K172" s="2"/>
      <c r="L172" s="2"/>
      <c r="M172" s="2"/>
      <c r="N172" s="2"/>
      <c r="O172" s="2"/>
      <c r="P172" s="2"/>
      <c r="Q172" s="2"/>
      <c r="R172" s="2"/>
      <c r="S172" s="2"/>
    </row>
    <row r="173" spans="1:19" ht="33.75" customHeight="1" thickBot="1" x14ac:dyDescent="0.3">
      <c r="A173" s="2" t="s">
        <v>1016</v>
      </c>
      <c r="B173" s="2" t="s">
        <v>1017</v>
      </c>
      <c r="C173" s="2"/>
      <c r="D173" s="2" t="s">
        <v>1018</v>
      </c>
      <c r="E173" s="2" t="s">
        <v>1620</v>
      </c>
      <c r="F173" s="2" t="s">
        <v>6</v>
      </c>
      <c r="G173" s="2"/>
      <c r="H173" s="2"/>
      <c r="I173" s="2"/>
      <c r="J173" s="2"/>
      <c r="K173" s="2"/>
      <c r="L173" s="2"/>
      <c r="M173" s="2"/>
      <c r="N173" s="2"/>
      <c r="O173" s="2"/>
      <c r="P173" s="2"/>
      <c r="Q173" s="2"/>
      <c r="R173" s="2"/>
      <c r="S173" s="2"/>
    </row>
    <row r="174" spans="1:19" ht="33.75" customHeight="1" thickBot="1" x14ac:dyDescent="0.3">
      <c r="A174" s="2" t="s">
        <v>1016</v>
      </c>
      <c r="B174" s="2" t="s">
        <v>1017</v>
      </c>
      <c r="C174" s="2"/>
      <c r="D174" s="2" t="s">
        <v>1018</v>
      </c>
      <c r="E174" s="2" t="s">
        <v>1621</v>
      </c>
      <c r="F174" s="2" t="s">
        <v>6</v>
      </c>
      <c r="G174" s="2"/>
      <c r="H174" s="2"/>
      <c r="I174" s="2"/>
      <c r="J174" s="2"/>
      <c r="K174" s="2"/>
      <c r="L174" s="2"/>
      <c r="M174" s="2"/>
      <c r="N174" s="2"/>
      <c r="O174" s="2"/>
      <c r="P174" s="2"/>
      <c r="Q174" s="2"/>
      <c r="R174" s="2"/>
      <c r="S174" s="2"/>
    </row>
    <row r="175" spans="1:19" ht="33.75" customHeight="1" thickBot="1" x14ac:dyDescent="0.3">
      <c r="A175" s="2" t="s">
        <v>1016</v>
      </c>
      <c r="B175" s="2" t="s">
        <v>1017</v>
      </c>
      <c r="C175" s="2"/>
      <c r="D175" s="2" t="s">
        <v>1018</v>
      </c>
      <c r="E175" s="2" t="s">
        <v>1019</v>
      </c>
      <c r="F175" s="2" t="s">
        <v>6</v>
      </c>
      <c r="G175" s="2"/>
      <c r="H175" s="2"/>
      <c r="I175" s="2"/>
      <c r="J175" s="2"/>
      <c r="K175" s="2"/>
      <c r="L175" s="2"/>
      <c r="M175" s="2"/>
      <c r="N175" s="2"/>
      <c r="O175" s="2"/>
      <c r="P175" s="2"/>
      <c r="Q175" s="2"/>
      <c r="R175" s="2"/>
      <c r="S175" s="2"/>
    </row>
    <row r="176" spans="1:19" ht="33.75" customHeight="1" thickBot="1" x14ac:dyDescent="0.3">
      <c r="A176" s="2" t="s">
        <v>1016</v>
      </c>
      <c r="B176" s="2" t="s">
        <v>1017</v>
      </c>
      <c r="C176" s="2"/>
      <c r="D176" s="2" t="s">
        <v>1018</v>
      </c>
      <c r="E176" s="2" t="s">
        <v>1020</v>
      </c>
      <c r="F176" s="2" t="s">
        <v>6</v>
      </c>
      <c r="G176" s="2"/>
      <c r="H176" s="2"/>
      <c r="I176" s="2"/>
      <c r="J176" s="2"/>
      <c r="K176" s="2"/>
      <c r="L176" s="2"/>
      <c r="M176" s="2"/>
      <c r="N176" s="2"/>
      <c r="O176" s="2"/>
      <c r="P176" s="2"/>
      <c r="Q176" s="2"/>
      <c r="R176" s="2"/>
      <c r="S176" s="2"/>
    </row>
    <row r="177" spans="1:19" ht="33.75" customHeight="1" thickBot="1" x14ac:dyDescent="0.3">
      <c r="A177" s="2" t="s">
        <v>4869</v>
      </c>
      <c r="B177" s="2" t="s">
        <v>4870</v>
      </c>
      <c r="C177" s="2"/>
      <c r="D177" s="2" t="s">
        <v>1601</v>
      </c>
      <c r="E177" s="2" t="s">
        <v>4871</v>
      </c>
      <c r="F177" s="2" t="s">
        <v>6</v>
      </c>
      <c r="G177" s="2"/>
      <c r="H177" s="2"/>
      <c r="I177" s="2"/>
      <c r="J177" s="2"/>
      <c r="K177" s="2"/>
      <c r="L177" s="2"/>
      <c r="M177" s="2"/>
      <c r="N177" s="2"/>
      <c r="O177" s="2"/>
      <c r="P177" s="2"/>
      <c r="Q177" s="2"/>
      <c r="R177" s="2"/>
      <c r="S177" s="2"/>
    </row>
    <row r="178" spans="1:19" ht="33.75" customHeight="1" thickBot="1" x14ac:dyDescent="0.3">
      <c r="A178" s="2" t="s">
        <v>4265</v>
      </c>
      <c r="B178" s="2" t="s">
        <v>4266</v>
      </c>
      <c r="C178" s="2"/>
      <c r="D178" s="2" t="s">
        <v>4267</v>
      </c>
      <c r="E178" s="2" t="s">
        <v>4268</v>
      </c>
      <c r="F178" s="2" t="s">
        <v>6</v>
      </c>
      <c r="G178" s="2"/>
      <c r="H178" s="2"/>
      <c r="I178" s="2"/>
      <c r="J178" s="2"/>
      <c r="K178" s="2"/>
      <c r="L178" s="2"/>
      <c r="M178" s="2"/>
      <c r="N178" s="2"/>
      <c r="O178" s="2"/>
      <c r="P178" s="2"/>
      <c r="Q178" s="2"/>
      <c r="R178" s="2"/>
      <c r="S178" s="2"/>
    </row>
    <row r="179" spans="1:19" ht="33.75" customHeight="1" thickBot="1" x14ac:dyDescent="0.3">
      <c r="A179" s="2" t="s">
        <v>2821</v>
      </c>
      <c r="B179" s="2" t="s">
        <v>2822</v>
      </c>
      <c r="C179" s="2"/>
      <c r="D179" s="2" t="s">
        <v>2823</v>
      </c>
      <c r="E179" s="2" t="s">
        <v>2824</v>
      </c>
      <c r="F179" s="2" t="s">
        <v>6</v>
      </c>
      <c r="G179" s="2"/>
      <c r="H179" s="2"/>
      <c r="I179" s="2"/>
      <c r="J179" s="2"/>
      <c r="K179" s="2"/>
      <c r="L179" s="2"/>
      <c r="M179" s="2"/>
      <c r="N179" s="2"/>
      <c r="O179" s="2"/>
      <c r="P179" s="2"/>
      <c r="Q179" s="2"/>
      <c r="R179" s="2"/>
      <c r="S179" s="2"/>
    </row>
    <row r="180" spans="1:19" ht="33.75" customHeight="1" thickBot="1" x14ac:dyDescent="0.3">
      <c r="A180" s="2" t="s">
        <v>2825</v>
      </c>
      <c r="B180" s="2"/>
      <c r="C180" s="2"/>
      <c r="D180" s="2" t="s">
        <v>2826</v>
      </c>
      <c r="E180" s="2" t="s">
        <v>2827</v>
      </c>
      <c r="F180" s="2" t="s">
        <v>6</v>
      </c>
      <c r="G180" s="2"/>
      <c r="H180" s="2"/>
      <c r="I180" s="2"/>
      <c r="J180" s="2"/>
      <c r="K180" s="2"/>
      <c r="L180" s="2"/>
      <c r="M180" s="2"/>
      <c r="N180" s="2"/>
      <c r="O180" s="2"/>
      <c r="P180" s="2"/>
      <c r="Q180" s="2"/>
      <c r="R180" s="2"/>
      <c r="S180" s="2"/>
    </row>
    <row r="181" spans="1:19" ht="33.75" customHeight="1" thickBot="1" x14ac:dyDescent="0.3">
      <c r="A181" s="2" t="s">
        <v>4269</v>
      </c>
      <c r="B181" s="2" t="s">
        <v>4270</v>
      </c>
      <c r="C181" s="2"/>
      <c r="D181" s="2" t="s">
        <v>4271</v>
      </c>
      <c r="E181" s="2" t="s">
        <v>4272</v>
      </c>
      <c r="F181" s="2" t="s">
        <v>6</v>
      </c>
      <c r="G181" s="2"/>
      <c r="H181" s="2"/>
      <c r="I181" s="2"/>
      <c r="J181" s="2"/>
      <c r="K181" s="2"/>
      <c r="L181" s="2"/>
      <c r="M181" s="2"/>
      <c r="N181" s="2"/>
      <c r="O181" s="2"/>
      <c r="P181" s="2"/>
      <c r="Q181" s="2"/>
      <c r="R181" s="2"/>
      <c r="S181" s="2"/>
    </row>
    <row r="182" spans="1:19" ht="33.75" customHeight="1" thickBot="1" x14ac:dyDescent="0.3">
      <c r="A182" s="2" t="s">
        <v>4273</v>
      </c>
      <c r="B182" s="2" t="s">
        <v>4270</v>
      </c>
      <c r="C182" s="2"/>
      <c r="D182" s="2" t="s">
        <v>4274</v>
      </c>
      <c r="E182" s="2" t="s">
        <v>4275</v>
      </c>
      <c r="F182" s="2" t="s">
        <v>6</v>
      </c>
      <c r="G182" s="2"/>
      <c r="H182" s="2"/>
      <c r="I182" s="2"/>
      <c r="J182" s="2"/>
      <c r="K182" s="2"/>
      <c r="L182" s="2"/>
      <c r="M182" s="2"/>
      <c r="N182" s="2"/>
      <c r="O182" s="2"/>
      <c r="P182" s="2"/>
      <c r="Q182" s="2"/>
      <c r="R182" s="2"/>
      <c r="S182" s="2"/>
    </row>
    <row r="183" spans="1:19" ht="33.75" customHeight="1" thickBot="1" x14ac:dyDescent="0.3">
      <c r="A183" s="2" t="s">
        <v>4276</v>
      </c>
      <c r="B183" s="2" t="s">
        <v>4277</v>
      </c>
      <c r="C183" s="2"/>
      <c r="D183" s="2" t="s">
        <v>4278</v>
      </c>
      <c r="E183" s="2" t="s">
        <v>4279</v>
      </c>
      <c r="F183" s="2" t="s">
        <v>6</v>
      </c>
      <c r="G183" s="2"/>
      <c r="H183" s="2"/>
      <c r="I183" s="2"/>
      <c r="J183" s="2"/>
      <c r="K183" s="2"/>
      <c r="L183" s="2"/>
      <c r="M183" s="2"/>
      <c r="N183" s="2"/>
      <c r="O183" s="2"/>
      <c r="P183" s="2"/>
      <c r="Q183" s="2"/>
      <c r="R183" s="2"/>
      <c r="S183" s="2"/>
    </row>
    <row r="184" spans="1:19" ht="33.75" customHeight="1" thickBot="1" x14ac:dyDescent="0.3">
      <c r="A184" s="2" t="s">
        <v>133</v>
      </c>
      <c r="B184" s="2"/>
      <c r="C184" s="2"/>
      <c r="D184" s="2" t="s">
        <v>132</v>
      </c>
      <c r="E184" s="2" t="s">
        <v>131</v>
      </c>
      <c r="F184" s="2" t="s">
        <v>13</v>
      </c>
      <c r="G184" s="2"/>
      <c r="H184" s="2"/>
      <c r="I184" s="2"/>
      <c r="J184" s="2"/>
      <c r="K184" s="2"/>
      <c r="L184" s="2"/>
      <c r="M184" s="2"/>
      <c r="N184" s="2"/>
      <c r="O184" s="2"/>
      <c r="P184" s="2"/>
      <c r="Q184" s="2"/>
      <c r="R184" s="2"/>
      <c r="S184" s="2"/>
    </row>
    <row r="185" spans="1:19" ht="33.75" customHeight="1" thickBot="1" x14ac:dyDescent="0.3">
      <c r="A185" s="2" t="s">
        <v>133</v>
      </c>
      <c r="B185" s="2"/>
      <c r="C185" s="2"/>
      <c r="D185" s="2" t="s">
        <v>132</v>
      </c>
      <c r="E185" s="2" t="s">
        <v>134</v>
      </c>
      <c r="F185" s="2" t="s">
        <v>13</v>
      </c>
      <c r="G185" s="2"/>
      <c r="H185" s="2"/>
      <c r="I185" s="2"/>
      <c r="J185" s="2"/>
      <c r="K185" s="2"/>
      <c r="L185" s="2"/>
      <c r="M185" s="2"/>
      <c r="N185" s="2"/>
      <c r="O185" s="2"/>
      <c r="P185" s="2"/>
      <c r="Q185" s="2"/>
      <c r="R185" s="2"/>
      <c r="S185" s="2"/>
    </row>
    <row r="186" spans="1:19" ht="33.75" customHeight="1" thickBot="1" x14ac:dyDescent="0.3">
      <c r="A186" s="2" t="s">
        <v>1622</v>
      </c>
      <c r="B186" s="2"/>
      <c r="C186" s="2"/>
      <c r="D186" s="2" t="s">
        <v>1623</v>
      </c>
      <c r="E186" s="2" t="s">
        <v>1624</v>
      </c>
      <c r="F186" s="2" t="s">
        <v>13</v>
      </c>
      <c r="G186" s="2"/>
      <c r="H186" s="2"/>
      <c r="I186" s="2"/>
      <c r="J186" s="2"/>
      <c r="K186" s="2"/>
      <c r="L186" s="2"/>
      <c r="M186" s="2"/>
      <c r="N186" s="2"/>
      <c r="O186" s="2"/>
      <c r="P186" s="2"/>
      <c r="Q186" s="2"/>
      <c r="R186" s="2"/>
      <c r="S186" s="2"/>
    </row>
    <row r="187" spans="1:19" ht="33.75" customHeight="1" thickBot="1" x14ac:dyDescent="0.3">
      <c r="A187" s="2" t="s">
        <v>4280</v>
      </c>
      <c r="B187" s="2"/>
      <c r="C187" s="2"/>
      <c r="D187" s="2" t="s">
        <v>4281</v>
      </c>
      <c r="E187" s="2" t="s">
        <v>4282</v>
      </c>
      <c r="F187" s="2" t="s">
        <v>13</v>
      </c>
      <c r="G187" s="2"/>
      <c r="H187" s="2"/>
      <c r="I187" s="2"/>
      <c r="J187" s="2"/>
      <c r="K187" s="2"/>
      <c r="L187" s="2"/>
      <c r="M187" s="2"/>
      <c r="N187" s="2"/>
      <c r="O187" s="2"/>
      <c r="P187" s="2"/>
      <c r="Q187" s="2"/>
      <c r="R187" s="2"/>
      <c r="S187" s="2"/>
    </row>
    <row r="188" spans="1:19" ht="33.75" customHeight="1" thickBot="1" x14ac:dyDescent="0.3">
      <c r="A188" s="2" t="s">
        <v>1021</v>
      </c>
      <c r="B188" s="2"/>
      <c r="C188" s="2"/>
      <c r="D188" s="2" t="s">
        <v>1022</v>
      </c>
      <c r="E188" s="2" t="s">
        <v>1023</v>
      </c>
      <c r="F188" s="2" t="s">
        <v>13</v>
      </c>
      <c r="G188" s="2"/>
      <c r="H188" s="2"/>
      <c r="I188" s="2"/>
      <c r="J188" s="2"/>
      <c r="K188" s="2"/>
      <c r="L188" s="2"/>
      <c r="M188" s="2"/>
      <c r="N188" s="2"/>
      <c r="O188" s="2"/>
      <c r="P188" s="2"/>
      <c r="Q188" s="2"/>
      <c r="R188" s="2"/>
      <c r="S188" s="2"/>
    </row>
    <row r="189" spans="1:19" ht="33.75" customHeight="1" thickBot="1" x14ac:dyDescent="0.3">
      <c r="A189" s="2" t="s">
        <v>5030</v>
      </c>
      <c r="B189" s="2"/>
      <c r="C189" s="2"/>
      <c r="D189" s="2" t="s">
        <v>5031</v>
      </c>
      <c r="E189" s="2" t="s">
        <v>5032</v>
      </c>
      <c r="F189" s="2" t="s">
        <v>13</v>
      </c>
      <c r="G189" s="2"/>
      <c r="H189" s="2"/>
      <c r="I189" s="2"/>
      <c r="J189" s="2"/>
      <c r="K189" s="2"/>
      <c r="L189" s="2"/>
      <c r="M189" s="2"/>
      <c r="N189" s="2"/>
      <c r="O189" s="2"/>
      <c r="P189" s="2"/>
      <c r="Q189" s="2"/>
      <c r="R189" s="2"/>
      <c r="S189" s="2"/>
    </row>
    <row r="190" spans="1:19" ht="33.75" customHeight="1" thickBot="1" x14ac:dyDescent="0.3">
      <c r="A190" s="2" t="s">
        <v>5033</v>
      </c>
      <c r="B190" s="2"/>
      <c r="C190" s="2"/>
      <c r="D190" s="2" t="s">
        <v>5034</v>
      </c>
      <c r="E190" s="2" t="s">
        <v>5035</v>
      </c>
      <c r="F190" s="2" t="s">
        <v>13</v>
      </c>
      <c r="G190" s="2"/>
      <c r="H190" s="2"/>
      <c r="I190" s="2"/>
      <c r="J190" s="2"/>
      <c r="K190" s="2"/>
      <c r="L190" s="2"/>
      <c r="M190" s="2"/>
      <c r="N190" s="2"/>
      <c r="O190" s="2"/>
      <c r="P190" s="2"/>
      <c r="Q190" s="2"/>
      <c r="R190" s="2"/>
      <c r="S190" s="2"/>
    </row>
    <row r="191" spans="1:19" ht="72" customHeight="1" thickBot="1" x14ac:dyDescent="0.3">
      <c r="A191" s="2" t="s">
        <v>2473</v>
      </c>
      <c r="B191" s="2" t="s">
        <v>2474</v>
      </c>
      <c r="C191" s="2"/>
      <c r="D191" s="2" t="s">
        <v>2475</v>
      </c>
      <c r="E191" s="2" t="s">
        <v>2476</v>
      </c>
      <c r="F191" s="2" t="s">
        <v>13</v>
      </c>
      <c r="G191" s="2"/>
      <c r="H191" s="2"/>
      <c r="I191" s="2"/>
      <c r="J191" s="2"/>
      <c r="K191" s="2"/>
      <c r="L191" s="2"/>
      <c r="M191" s="2"/>
      <c r="N191" s="2"/>
    </row>
    <row r="192" spans="1:19" ht="42.75" customHeight="1" thickBot="1" x14ac:dyDescent="0.3">
      <c r="A192" s="2" t="s">
        <v>5036</v>
      </c>
      <c r="B192" s="2"/>
      <c r="C192" s="2"/>
      <c r="D192" s="2" t="s">
        <v>5037</v>
      </c>
      <c r="E192" s="2" t="s">
        <v>5038</v>
      </c>
      <c r="F192" s="2" t="s">
        <v>7</v>
      </c>
      <c r="G192" s="2"/>
      <c r="H192" s="2"/>
      <c r="I192" s="2"/>
      <c r="J192" s="2"/>
      <c r="K192" s="2"/>
      <c r="L192" s="2"/>
      <c r="M192" s="2"/>
      <c r="N192" s="2"/>
    </row>
    <row r="193" spans="1:14" ht="52.5" customHeight="1" thickBot="1" x14ac:dyDescent="0.3">
      <c r="A193" s="2" t="s">
        <v>4766</v>
      </c>
      <c r="B193" s="2"/>
      <c r="C193" s="2"/>
      <c r="D193" s="2" t="s">
        <v>4767</v>
      </c>
      <c r="E193" s="2" t="s">
        <v>4768</v>
      </c>
      <c r="F193" s="2" t="s">
        <v>13</v>
      </c>
      <c r="G193" s="2"/>
      <c r="H193" s="2"/>
      <c r="I193" s="2"/>
      <c r="J193" s="2"/>
      <c r="K193" s="2"/>
      <c r="L193" s="2"/>
      <c r="M193" s="2"/>
      <c r="N193" s="2"/>
    </row>
    <row r="194" spans="1:14" ht="32.25" customHeight="1" thickBot="1" x14ac:dyDescent="0.3">
      <c r="A194" s="2" t="s">
        <v>4283</v>
      </c>
      <c r="B194" s="2"/>
      <c r="C194" s="2"/>
      <c r="D194" s="2" t="s">
        <v>4284</v>
      </c>
      <c r="E194" s="2" t="s">
        <v>4285</v>
      </c>
      <c r="F194" s="2" t="s">
        <v>13</v>
      </c>
      <c r="G194" s="2"/>
      <c r="H194" s="2"/>
      <c r="I194" s="2"/>
      <c r="J194" s="2"/>
      <c r="K194" s="2"/>
      <c r="L194" s="2"/>
      <c r="M194" s="2"/>
      <c r="N194" s="2"/>
    </row>
    <row r="195" spans="1:14" ht="42" customHeight="1" thickBot="1" x14ac:dyDescent="0.3">
      <c r="A195" s="2" t="s">
        <v>4286</v>
      </c>
      <c r="B195" s="2"/>
      <c r="C195" s="2"/>
      <c r="D195" s="2" t="s">
        <v>4287</v>
      </c>
      <c r="E195" s="2" t="s">
        <v>4288</v>
      </c>
      <c r="F195" s="2" t="s">
        <v>13</v>
      </c>
      <c r="G195" s="2"/>
      <c r="H195" s="2"/>
      <c r="I195" s="2"/>
      <c r="J195" s="2"/>
      <c r="K195" s="2"/>
      <c r="L195" s="2"/>
      <c r="M195" s="2"/>
      <c r="N195" s="2"/>
    </row>
    <row r="196" spans="1:14" ht="41.25" customHeight="1" thickBot="1" x14ac:dyDescent="0.3">
      <c r="A196" s="2" t="s">
        <v>1625</v>
      </c>
      <c r="B196" s="2"/>
      <c r="C196" s="2"/>
      <c r="D196" s="2" t="s">
        <v>1626</v>
      </c>
      <c r="E196" s="2" t="s">
        <v>1627</v>
      </c>
      <c r="F196" s="2" t="s">
        <v>13</v>
      </c>
      <c r="G196" s="2"/>
      <c r="H196" s="2"/>
      <c r="I196" s="2"/>
      <c r="J196" s="2"/>
      <c r="K196" s="2"/>
      <c r="L196" s="2"/>
      <c r="M196" s="2"/>
      <c r="N196" s="2"/>
    </row>
    <row r="197" spans="1:14" ht="43.5" customHeight="1" thickBot="1" x14ac:dyDescent="0.3">
      <c r="A197" s="2" t="s">
        <v>1024</v>
      </c>
      <c r="B197" s="2"/>
      <c r="C197" s="2"/>
      <c r="D197" s="2" t="s">
        <v>1025</v>
      </c>
      <c r="E197" s="2" t="s">
        <v>1026</v>
      </c>
      <c r="F197" s="2" t="s">
        <v>13</v>
      </c>
      <c r="G197" s="2"/>
      <c r="H197" s="2"/>
      <c r="I197" s="2"/>
      <c r="J197" s="2"/>
      <c r="K197" s="2"/>
      <c r="L197" s="2"/>
      <c r="M197" s="2"/>
      <c r="N197" s="2"/>
    </row>
    <row r="198" spans="1:14" ht="42" customHeight="1" thickBot="1" x14ac:dyDescent="0.3">
      <c r="A198" s="2" t="s">
        <v>1628</v>
      </c>
      <c r="B198" s="2"/>
      <c r="C198" s="2"/>
      <c r="D198" s="2" t="s">
        <v>1629</v>
      </c>
      <c r="E198" s="2" t="s">
        <v>1630</v>
      </c>
      <c r="F198" s="2" t="s">
        <v>13</v>
      </c>
      <c r="G198" s="2"/>
      <c r="H198" s="2"/>
      <c r="I198" s="2"/>
      <c r="J198" s="2"/>
      <c r="K198" s="2"/>
      <c r="L198" s="2"/>
      <c r="M198" s="2"/>
      <c r="N198" s="2"/>
    </row>
    <row r="199" spans="1:14" ht="42.75" customHeight="1" thickBot="1" x14ac:dyDescent="0.3">
      <c r="A199" s="2" t="s">
        <v>1628</v>
      </c>
      <c r="B199" s="2"/>
      <c r="C199" s="2"/>
      <c r="D199" s="2" t="s">
        <v>1629</v>
      </c>
      <c r="E199" s="2" t="s">
        <v>1631</v>
      </c>
      <c r="F199" s="2" t="s">
        <v>13</v>
      </c>
      <c r="G199" s="2"/>
      <c r="H199" s="2"/>
      <c r="I199" s="2"/>
      <c r="J199" s="2"/>
      <c r="K199" s="2"/>
      <c r="L199" s="2"/>
      <c r="M199" s="2"/>
      <c r="N199" s="2"/>
    </row>
    <row r="200" spans="1:14" ht="61.5" customHeight="1" thickBot="1" x14ac:dyDescent="0.3">
      <c r="A200" s="2" t="s">
        <v>1632</v>
      </c>
      <c r="B200" s="2"/>
      <c r="C200" s="2"/>
      <c r="D200" s="2" t="s">
        <v>1633</v>
      </c>
      <c r="E200" s="2" t="s">
        <v>1634</v>
      </c>
      <c r="F200" s="2" t="s">
        <v>13</v>
      </c>
      <c r="G200" s="2"/>
      <c r="H200" s="2"/>
      <c r="I200" s="2"/>
      <c r="J200" s="2"/>
      <c r="K200" s="2"/>
      <c r="L200" s="2"/>
      <c r="M200" s="2"/>
      <c r="N200" s="2"/>
    </row>
    <row r="201" spans="1:14" ht="33.75" customHeight="1" thickBot="1" x14ac:dyDescent="0.3">
      <c r="A201" s="4" t="str">
        <f ca="1">IFERROR(__xludf.DUMMYFUNCTION("""COMPUTED_VALUE"""),"Modern problems of international law and the philosophy of law : miscellanea in honour of Professor D.S. Constantopoulos.")</f>
        <v>Modern problems of international law and the philosophy of law : miscellanea in honour of Professor D.S. Constantopoulos.</v>
      </c>
      <c r="B201" s="5"/>
      <c r="C201" s="5"/>
      <c r="D201" s="4" t="str">
        <f ca="1">IFERROR(__xludf.DUMMYFUNCTION("""COMPUTED_VALUE"""),"[Thessalonike] : Institute of International Public Law and International Relations of Thessaloniki, [1980?]")</f>
        <v>[Thessalonike] : Institute of International Public Law and International Relations of Thessaloniki, [1980?]</v>
      </c>
      <c r="E201" s="5" t="str">
        <f ca="1">IFERROR(__xludf.DUMMYFUNCTION("""COMPUTED_VALUE"""),"34(082.2) KωνΔ m 1980")</f>
        <v>34(082.2) KωνΔ m 1980</v>
      </c>
      <c r="F201" s="6" t="str">
        <f ca="1">IFERROR(__xludf.DUMMYFUNCTION("""COMPUTED_VALUE"""),"Αίθουσα τιμητικών τόμων 1ος όροφος")</f>
        <v>Αίθουσα τιμητικών τόμων 1ος όροφος</v>
      </c>
      <c r="G201" s="2"/>
      <c r="H201" s="2"/>
      <c r="I201" s="2"/>
      <c r="J201" s="2"/>
      <c r="K201" s="2"/>
      <c r="L201" s="2"/>
      <c r="M201" s="2"/>
      <c r="N201" s="2"/>
    </row>
    <row r="202" spans="1:14" ht="33.75" customHeight="1" thickBot="1" x14ac:dyDescent="0.3">
      <c r="A202" s="2" t="s">
        <v>5039</v>
      </c>
      <c r="B202" s="2" t="s">
        <v>5040</v>
      </c>
      <c r="C202" s="2"/>
      <c r="D202" s="2" t="s">
        <v>5041</v>
      </c>
      <c r="E202" s="2" t="s">
        <v>5042</v>
      </c>
      <c r="F202" s="2" t="s">
        <v>13</v>
      </c>
      <c r="G202" s="2"/>
      <c r="H202" s="2"/>
      <c r="I202" s="2"/>
      <c r="J202" s="2"/>
      <c r="K202" s="2"/>
      <c r="L202" s="2"/>
      <c r="M202" s="2"/>
      <c r="N202" s="2"/>
    </row>
    <row r="203" spans="1:14" ht="33.75" customHeight="1" thickBot="1" x14ac:dyDescent="0.3">
      <c r="A203" s="2" t="s">
        <v>2477</v>
      </c>
      <c r="B203" s="2"/>
      <c r="C203" s="2"/>
      <c r="D203" s="2" t="s">
        <v>2478</v>
      </c>
      <c r="E203" s="2" t="s">
        <v>2479</v>
      </c>
      <c r="F203" s="2" t="s">
        <v>13</v>
      </c>
      <c r="G203" s="2"/>
      <c r="H203" s="2"/>
      <c r="I203" s="2"/>
      <c r="J203" s="2"/>
      <c r="K203" s="2"/>
      <c r="L203" s="2"/>
      <c r="M203" s="2"/>
      <c r="N203" s="2"/>
    </row>
    <row r="204" spans="1:14" ht="33.75" customHeight="1" thickBot="1" x14ac:dyDescent="0.3">
      <c r="A204" s="2" t="s">
        <v>1635</v>
      </c>
      <c r="B204" s="2"/>
      <c r="C204" s="2"/>
      <c r="D204" s="2" t="s">
        <v>1636</v>
      </c>
      <c r="E204" s="2" t="s">
        <v>1637</v>
      </c>
      <c r="F204" s="2" t="s">
        <v>13</v>
      </c>
      <c r="G204" s="2"/>
      <c r="H204" s="2"/>
      <c r="I204" s="2"/>
      <c r="J204" s="2"/>
      <c r="K204" s="2"/>
      <c r="L204" s="2"/>
      <c r="M204" s="2"/>
      <c r="N204" s="2"/>
    </row>
    <row r="205" spans="1:14" ht="33.75" customHeight="1" thickBot="1" x14ac:dyDescent="0.3">
      <c r="A205" s="2" t="s">
        <v>69</v>
      </c>
      <c r="B205" s="2"/>
      <c r="C205" s="2"/>
      <c r="D205" s="2" t="s">
        <v>68</v>
      </c>
      <c r="E205" s="2" t="s">
        <v>67</v>
      </c>
      <c r="F205" s="2" t="s">
        <v>13</v>
      </c>
      <c r="G205" s="2"/>
      <c r="H205" s="2"/>
      <c r="I205" s="2"/>
      <c r="J205" s="2"/>
      <c r="K205" s="2"/>
      <c r="L205" s="2"/>
      <c r="M205" s="2"/>
      <c r="N205" s="2"/>
    </row>
    <row r="206" spans="1:14" ht="33.75" customHeight="1" thickBot="1" x14ac:dyDescent="0.3">
      <c r="A206" s="2" t="s">
        <v>4185</v>
      </c>
      <c r="B206" s="2"/>
      <c r="C206" s="2"/>
      <c r="D206" s="2" t="s">
        <v>4186</v>
      </c>
      <c r="E206" s="2" t="s">
        <v>4187</v>
      </c>
      <c r="F206" s="2" t="s">
        <v>13</v>
      </c>
      <c r="G206" s="2"/>
      <c r="H206" s="2"/>
      <c r="I206" s="2"/>
      <c r="J206" s="2"/>
      <c r="K206" s="2"/>
      <c r="L206" s="2"/>
      <c r="M206" s="2"/>
      <c r="N206" s="2"/>
    </row>
    <row r="207" spans="1:14" ht="33.75" customHeight="1" thickBot="1" x14ac:dyDescent="0.3">
      <c r="A207" s="2" t="s">
        <v>4188</v>
      </c>
      <c r="B207" s="2"/>
      <c r="C207" s="2"/>
      <c r="D207" s="2" t="s">
        <v>4189</v>
      </c>
      <c r="E207" s="2" t="s">
        <v>4190</v>
      </c>
      <c r="F207" s="2" t="s">
        <v>13</v>
      </c>
      <c r="G207" s="2"/>
      <c r="H207" s="2"/>
      <c r="I207" s="2"/>
      <c r="J207" s="2"/>
      <c r="K207" s="2"/>
      <c r="L207" s="2"/>
      <c r="M207" s="2"/>
      <c r="N207" s="2"/>
    </row>
    <row r="208" spans="1:14" ht="33.75" customHeight="1" thickBot="1" x14ac:dyDescent="0.3">
      <c r="A208" s="2" t="s">
        <v>4769</v>
      </c>
      <c r="B208" s="2" t="s">
        <v>4770</v>
      </c>
      <c r="C208" s="2"/>
      <c r="D208" s="2" t="s">
        <v>4771</v>
      </c>
      <c r="E208" s="2" t="s">
        <v>4772</v>
      </c>
      <c r="F208" s="2" t="s">
        <v>13</v>
      </c>
      <c r="G208" s="2"/>
      <c r="H208" s="2"/>
      <c r="I208" s="2"/>
      <c r="J208" s="2"/>
      <c r="K208" s="2"/>
      <c r="L208" s="2"/>
      <c r="M208" s="2"/>
      <c r="N208" s="2"/>
    </row>
    <row r="209" spans="1:14" ht="33.75" customHeight="1" thickBot="1" x14ac:dyDescent="0.3">
      <c r="A209" s="2" t="s">
        <v>4191</v>
      </c>
      <c r="B209" s="2"/>
      <c r="C209" s="2"/>
      <c r="D209" s="2" t="s">
        <v>4192</v>
      </c>
      <c r="E209" s="2" t="s">
        <v>4193</v>
      </c>
      <c r="F209" s="2" t="s">
        <v>13</v>
      </c>
      <c r="G209" s="2"/>
      <c r="H209" s="2"/>
      <c r="I209" s="2"/>
      <c r="J209" s="2"/>
      <c r="K209" s="2"/>
      <c r="L209" s="2"/>
      <c r="M209" s="2"/>
      <c r="N209" s="2"/>
    </row>
    <row r="210" spans="1:14" ht="33.75" customHeight="1" thickBot="1" x14ac:dyDescent="0.3">
      <c r="A210" s="4" t="str">
        <f ca="1">IFERROR(__xludf.DUMMYFUNCTION("""COMPUTED_VALUE"""),"Festschrift zum 275jährigen Bestehen des Oberlandesgerichts Celle.")</f>
        <v>Festschrift zum 275jährigen Bestehen des Oberlandesgerichts Celle.</v>
      </c>
      <c r="B210" s="5"/>
      <c r="C210" s="5"/>
      <c r="D210" s="4" t="str">
        <f ca="1">IFERROR(__xludf.DUMMYFUNCTION("""COMPUTED_VALUE"""),"Celle : Oberlandesgericht Celle, 1986.")</f>
        <v>Celle : Oberlandesgericht Celle, 1986.</v>
      </c>
      <c r="E210" s="5" t="str">
        <f ca="1">IFERROR(__xludf.DUMMYFUNCTION("""COMPUTED_VALUE"""),"34‪(082.2)‬ OC f 1986")</f>
        <v>34‪(082.2)‬ OC f 1986</v>
      </c>
      <c r="F210" s="6" t="str">
        <f ca="1">IFERROR(__xludf.DUMMYFUNCTION("""COMPUTED_VALUE"""),"Αίθουσα τιμητικών τόμων 1ος όροφος")</f>
        <v>Αίθουσα τιμητικών τόμων 1ος όροφος</v>
      </c>
      <c r="G210" s="2"/>
      <c r="H210" s="2"/>
      <c r="I210" s="2"/>
      <c r="J210" s="2"/>
      <c r="K210" s="2"/>
      <c r="L210" s="2"/>
      <c r="M210" s="2"/>
      <c r="N210" s="2"/>
    </row>
    <row r="211" spans="1:14" ht="33.75" customHeight="1" thickBot="1" x14ac:dyDescent="0.3">
      <c r="A211" s="2" t="s">
        <v>5043</v>
      </c>
      <c r="B211" s="2"/>
      <c r="C211" s="2"/>
      <c r="D211" s="2" t="s">
        <v>5044</v>
      </c>
      <c r="E211" s="2" t="s">
        <v>5045</v>
      </c>
      <c r="F211" s="2" t="s">
        <v>13</v>
      </c>
      <c r="G211" s="2"/>
      <c r="H211" s="2"/>
      <c r="I211" s="2"/>
      <c r="J211" s="2"/>
      <c r="K211" s="2"/>
      <c r="L211" s="2"/>
      <c r="M211" s="2"/>
      <c r="N211" s="2"/>
    </row>
    <row r="212" spans="1:14" ht="33.75" customHeight="1" thickBot="1" x14ac:dyDescent="0.3">
      <c r="A212" s="2" t="s">
        <v>4289</v>
      </c>
      <c r="B212" s="2"/>
      <c r="C212" s="2"/>
      <c r="D212" s="2" t="s">
        <v>4290</v>
      </c>
      <c r="E212" s="2" t="s">
        <v>4291</v>
      </c>
      <c r="F212" s="2" t="s">
        <v>13</v>
      </c>
      <c r="G212" s="2"/>
      <c r="H212" s="2"/>
      <c r="I212" s="2"/>
      <c r="J212" s="2"/>
      <c r="K212" s="2"/>
      <c r="L212" s="2"/>
      <c r="M212" s="2"/>
      <c r="N212" s="2"/>
    </row>
    <row r="213" spans="1:14" ht="33.75" customHeight="1" thickBot="1" x14ac:dyDescent="0.3">
      <c r="A213" s="2" t="s">
        <v>4194</v>
      </c>
      <c r="B213" s="2"/>
      <c r="C213" s="2"/>
      <c r="D213" s="2" t="s">
        <v>4195</v>
      </c>
      <c r="E213" s="2" t="s">
        <v>4196</v>
      </c>
      <c r="F213" s="2" t="s">
        <v>13</v>
      </c>
      <c r="G213" s="2"/>
      <c r="H213" s="2"/>
      <c r="I213" s="2"/>
      <c r="J213" s="2"/>
      <c r="K213" s="2"/>
      <c r="L213" s="2"/>
      <c r="M213" s="2"/>
      <c r="N213" s="2"/>
    </row>
    <row r="214" spans="1:14" ht="33.75" customHeight="1" thickBot="1" x14ac:dyDescent="0.3">
      <c r="A214" s="2" t="s">
        <v>5046</v>
      </c>
      <c r="B214" s="2"/>
      <c r="C214" s="2"/>
      <c r="D214" s="2" t="s">
        <v>5047</v>
      </c>
      <c r="E214" s="2" t="s">
        <v>5048</v>
      </c>
      <c r="F214" s="2" t="s">
        <v>13</v>
      </c>
      <c r="G214" s="2"/>
      <c r="H214" s="2"/>
      <c r="I214" s="2"/>
      <c r="J214" s="2"/>
      <c r="K214" s="2"/>
      <c r="L214" s="2"/>
      <c r="M214" s="2"/>
      <c r="N214" s="2"/>
    </row>
    <row r="215" spans="1:14" ht="33.75" customHeight="1" thickBot="1" x14ac:dyDescent="0.3">
      <c r="A215" s="2" t="s">
        <v>5049</v>
      </c>
      <c r="B215" s="2"/>
      <c r="C215" s="2"/>
      <c r="D215" s="2" t="s">
        <v>5050</v>
      </c>
      <c r="E215" s="2" t="s">
        <v>5051</v>
      </c>
      <c r="F215" s="2" t="s">
        <v>13</v>
      </c>
      <c r="G215" s="2"/>
      <c r="H215" s="2"/>
      <c r="I215" s="2"/>
      <c r="J215" s="2"/>
      <c r="K215" s="2"/>
      <c r="L215" s="2"/>
      <c r="M215" s="2"/>
      <c r="N215" s="2"/>
    </row>
    <row r="216" spans="1:14" ht="33.75" customHeight="1" thickBot="1" x14ac:dyDescent="0.3">
      <c r="A216" s="2" t="s">
        <v>2480</v>
      </c>
      <c r="B216" s="2"/>
      <c r="C216" s="2"/>
      <c r="D216" s="2" t="s">
        <v>2481</v>
      </c>
      <c r="E216" s="2" t="s">
        <v>2482</v>
      </c>
      <c r="F216" s="2" t="s">
        <v>13</v>
      </c>
      <c r="G216" s="2"/>
      <c r="H216" s="2"/>
      <c r="I216" s="2"/>
      <c r="J216" s="2"/>
      <c r="K216" s="2"/>
      <c r="L216" s="2"/>
      <c r="M216" s="2"/>
      <c r="N216" s="2"/>
    </row>
    <row r="217" spans="1:14" ht="33.75" customHeight="1" thickBot="1" x14ac:dyDescent="0.3">
      <c r="A217" s="2" t="s">
        <v>1027</v>
      </c>
      <c r="B217" s="2"/>
      <c r="C217" s="2"/>
      <c r="D217" s="2" t="s">
        <v>1028</v>
      </c>
      <c r="E217" s="2" t="s">
        <v>1029</v>
      </c>
      <c r="F217" s="2" t="s">
        <v>13</v>
      </c>
      <c r="G217" s="2"/>
      <c r="H217" s="2"/>
      <c r="I217" s="2"/>
      <c r="J217" s="2"/>
      <c r="K217" s="2"/>
      <c r="L217" s="2"/>
      <c r="M217" s="2"/>
      <c r="N217" s="2"/>
    </row>
    <row r="218" spans="1:14" ht="33.75" customHeight="1" thickBot="1" x14ac:dyDescent="0.3">
      <c r="A218" s="2" t="s">
        <v>2483</v>
      </c>
      <c r="B218" s="2"/>
      <c r="C218" s="2"/>
      <c r="D218" s="2" t="s">
        <v>2484</v>
      </c>
      <c r="E218" s="2" t="s">
        <v>2485</v>
      </c>
      <c r="F218" s="2" t="s">
        <v>13</v>
      </c>
      <c r="G218" s="2"/>
      <c r="H218" s="2"/>
      <c r="I218" s="2"/>
      <c r="J218" s="2"/>
      <c r="K218" s="2"/>
      <c r="L218" s="2"/>
      <c r="M218" s="2"/>
      <c r="N218" s="2"/>
    </row>
    <row r="219" spans="1:14" ht="46.5" customHeight="1" thickBot="1" x14ac:dyDescent="0.3">
      <c r="A219" s="2" t="s">
        <v>1030</v>
      </c>
      <c r="B219" s="2"/>
      <c r="C219" s="2"/>
      <c r="D219" s="2" t="s">
        <v>1031</v>
      </c>
      <c r="E219" s="2" t="s">
        <v>1032</v>
      </c>
      <c r="F219" s="2" t="s">
        <v>13</v>
      </c>
      <c r="G219" s="2"/>
      <c r="H219" s="2"/>
      <c r="I219" s="2"/>
      <c r="J219" s="2"/>
      <c r="K219" s="2"/>
      <c r="L219" s="2"/>
      <c r="M219" s="2"/>
      <c r="N219" s="2"/>
    </row>
    <row r="220" spans="1:14" ht="38.25" customHeight="1" thickBot="1" x14ac:dyDescent="0.3">
      <c r="A220" s="2" t="s">
        <v>2486</v>
      </c>
      <c r="B220" s="2"/>
      <c r="C220" s="2"/>
      <c r="D220" s="2" t="s">
        <v>2487</v>
      </c>
      <c r="E220" s="2" t="s">
        <v>2488</v>
      </c>
      <c r="F220" s="2" t="s">
        <v>13</v>
      </c>
      <c r="G220" s="2"/>
      <c r="H220" s="2"/>
      <c r="I220" s="2"/>
      <c r="J220" s="2"/>
      <c r="K220" s="2"/>
      <c r="L220" s="2"/>
      <c r="M220" s="2"/>
      <c r="N220" s="2"/>
    </row>
    <row r="221" spans="1:14" ht="33.75" customHeight="1" thickBot="1" x14ac:dyDescent="0.3">
      <c r="A221" s="2" t="s">
        <v>2489</v>
      </c>
      <c r="B221" s="2"/>
      <c r="C221" s="2"/>
      <c r="D221" s="2" t="s">
        <v>2490</v>
      </c>
      <c r="E221" s="2" t="s">
        <v>2491</v>
      </c>
      <c r="F221" s="2" t="s">
        <v>13</v>
      </c>
      <c r="G221" s="2"/>
      <c r="H221" s="2"/>
      <c r="I221" s="2"/>
      <c r="J221" s="2"/>
      <c r="K221" s="2"/>
      <c r="L221" s="2"/>
      <c r="M221" s="2"/>
      <c r="N221" s="2"/>
    </row>
    <row r="222" spans="1:14" ht="33.75" customHeight="1" thickBot="1" x14ac:dyDescent="0.3">
      <c r="A222" s="2" t="s">
        <v>4197</v>
      </c>
      <c r="B222" s="2" t="s">
        <v>4198</v>
      </c>
      <c r="C222" s="2"/>
      <c r="D222" s="2" t="s">
        <v>4199</v>
      </c>
      <c r="E222" s="2" t="s">
        <v>4200</v>
      </c>
      <c r="F222" s="2" t="s">
        <v>13</v>
      </c>
      <c r="G222" s="2"/>
      <c r="H222" s="2"/>
      <c r="I222" s="2"/>
      <c r="J222" s="2"/>
      <c r="K222" s="2"/>
      <c r="L222" s="2"/>
      <c r="M222" s="2"/>
      <c r="N222" s="2"/>
    </row>
    <row r="223" spans="1:14" ht="33.75" customHeight="1" thickBot="1" x14ac:dyDescent="0.3">
      <c r="A223" s="2" t="s">
        <v>1033</v>
      </c>
      <c r="B223" s="2"/>
      <c r="C223" s="2"/>
      <c r="D223" s="2" t="s">
        <v>1034</v>
      </c>
      <c r="E223" s="2" t="s">
        <v>1035</v>
      </c>
      <c r="F223" s="2" t="s">
        <v>13</v>
      </c>
      <c r="G223" s="2"/>
      <c r="H223" s="2"/>
      <c r="I223" s="2"/>
      <c r="J223" s="2"/>
      <c r="K223" s="2"/>
      <c r="L223" s="2"/>
      <c r="M223" s="2"/>
      <c r="N223" s="2"/>
    </row>
    <row r="224" spans="1:14" ht="33.75" customHeight="1" thickBot="1" x14ac:dyDescent="0.3">
      <c r="A224" s="2" t="s">
        <v>5052</v>
      </c>
      <c r="B224" s="2"/>
      <c r="C224" s="2"/>
      <c r="D224" s="2" t="s">
        <v>5053</v>
      </c>
      <c r="E224" s="2" t="s">
        <v>5054</v>
      </c>
      <c r="F224" s="2" t="s">
        <v>13</v>
      </c>
      <c r="G224" s="2"/>
      <c r="H224" s="2"/>
      <c r="I224" s="2"/>
      <c r="J224" s="2"/>
      <c r="K224" s="2"/>
      <c r="L224" s="2"/>
      <c r="M224" s="2"/>
      <c r="N224" s="2"/>
    </row>
    <row r="225" spans="1:14" ht="33.75" customHeight="1" thickBot="1" x14ac:dyDescent="0.3">
      <c r="A225" s="2" t="s">
        <v>1036</v>
      </c>
      <c r="B225" s="2"/>
      <c r="C225" s="2"/>
      <c r="D225" s="2" t="s">
        <v>1037</v>
      </c>
      <c r="E225" s="2" t="s">
        <v>1038</v>
      </c>
      <c r="F225" s="2" t="s">
        <v>1039</v>
      </c>
      <c r="G225" s="2"/>
      <c r="H225" s="2"/>
      <c r="I225" s="2"/>
      <c r="J225" s="2"/>
      <c r="K225" s="2"/>
      <c r="L225" s="2"/>
      <c r="M225" s="2"/>
      <c r="N225" s="2"/>
    </row>
    <row r="226" spans="1:14" ht="33.75" customHeight="1" thickBot="1" x14ac:dyDescent="0.3">
      <c r="A226" s="2" t="s">
        <v>5055</v>
      </c>
      <c r="B226" s="2"/>
      <c r="C226" s="2"/>
      <c r="D226" s="2" t="s">
        <v>5056</v>
      </c>
      <c r="E226" s="2" t="s">
        <v>5057</v>
      </c>
      <c r="F226" s="2" t="s">
        <v>13</v>
      </c>
      <c r="G226" s="2"/>
      <c r="H226" s="2"/>
      <c r="I226" s="2"/>
      <c r="J226" s="2"/>
      <c r="K226" s="2"/>
      <c r="L226" s="2"/>
      <c r="M226" s="2"/>
      <c r="N226" s="2"/>
    </row>
    <row r="227" spans="1:14" ht="51" customHeight="1" thickBot="1" x14ac:dyDescent="0.3">
      <c r="A227" s="2" t="s">
        <v>4201</v>
      </c>
      <c r="B227" s="2"/>
      <c r="C227" s="2"/>
      <c r="D227" s="2" t="s">
        <v>4202</v>
      </c>
      <c r="E227" s="2" t="s">
        <v>4203</v>
      </c>
      <c r="F227" s="2" t="s">
        <v>13</v>
      </c>
      <c r="G227" s="2"/>
      <c r="H227" s="2"/>
      <c r="I227" s="2"/>
      <c r="J227" s="2"/>
      <c r="K227" s="2"/>
      <c r="L227" s="2"/>
      <c r="M227" s="2"/>
      <c r="N227" s="2"/>
    </row>
    <row r="228" spans="1:14" ht="33.75" customHeight="1" thickBot="1" x14ac:dyDescent="0.3">
      <c r="A228" s="2" t="s">
        <v>4292</v>
      </c>
      <c r="B228" s="2"/>
      <c r="C228" s="2"/>
      <c r="D228" s="2" t="s">
        <v>4293</v>
      </c>
      <c r="E228" s="2" t="s">
        <v>4294</v>
      </c>
      <c r="F228" s="2" t="s">
        <v>13</v>
      </c>
      <c r="G228" s="2"/>
      <c r="H228" s="2"/>
      <c r="I228" s="2"/>
      <c r="J228" s="2"/>
      <c r="K228" s="2"/>
      <c r="L228" s="2"/>
      <c r="M228" s="2"/>
      <c r="N228" s="2"/>
    </row>
    <row r="229" spans="1:14" ht="33.75" customHeight="1" thickBot="1" x14ac:dyDescent="0.3">
      <c r="A229" s="2" t="s">
        <v>1040</v>
      </c>
      <c r="B229" s="2"/>
      <c r="C229" s="2"/>
      <c r="D229" s="2" t="s">
        <v>1041</v>
      </c>
      <c r="E229" s="2" t="s">
        <v>1042</v>
      </c>
      <c r="F229" s="2" t="s">
        <v>13</v>
      </c>
      <c r="G229" s="2"/>
      <c r="H229" s="2"/>
      <c r="I229" s="2"/>
      <c r="J229" s="2"/>
      <c r="K229" s="2"/>
      <c r="L229" s="2"/>
      <c r="M229" s="2"/>
      <c r="N229" s="2"/>
    </row>
    <row r="230" spans="1:14" ht="33.75" customHeight="1" thickBot="1" x14ac:dyDescent="0.3">
      <c r="A230" s="2" t="s">
        <v>1638</v>
      </c>
      <c r="B230" s="2" t="s">
        <v>1639</v>
      </c>
      <c r="C230" s="2"/>
      <c r="D230" s="2" t="s">
        <v>1640</v>
      </c>
      <c r="E230" s="2" t="s">
        <v>1641</v>
      </c>
      <c r="F230" s="2" t="s">
        <v>13</v>
      </c>
      <c r="G230" s="2"/>
      <c r="H230" s="2"/>
      <c r="I230" s="2"/>
      <c r="J230" s="2"/>
      <c r="K230" s="2"/>
      <c r="L230" s="2"/>
      <c r="M230" s="2"/>
      <c r="N230" s="2"/>
    </row>
    <row r="231" spans="1:14" ht="33.75" customHeight="1" thickBot="1" x14ac:dyDescent="0.3">
      <c r="A231" s="2" t="s">
        <v>4295</v>
      </c>
      <c r="B231" s="2"/>
      <c r="C231" s="2"/>
      <c r="D231" s="2" t="s">
        <v>4296</v>
      </c>
      <c r="E231" s="2" t="s">
        <v>4297</v>
      </c>
      <c r="F231" s="2" t="s">
        <v>13</v>
      </c>
      <c r="G231" s="2"/>
      <c r="H231" s="2"/>
      <c r="I231" s="2"/>
      <c r="J231" s="2"/>
      <c r="K231" s="2"/>
      <c r="L231" s="2"/>
      <c r="M231" s="2"/>
      <c r="N231" s="2"/>
    </row>
    <row r="232" spans="1:14" ht="33.75" customHeight="1" thickBot="1" x14ac:dyDescent="0.3">
      <c r="A232" s="2" t="s">
        <v>124</v>
      </c>
      <c r="B232" s="2"/>
      <c r="C232" s="2"/>
      <c r="D232" s="2" t="s">
        <v>123</v>
      </c>
      <c r="E232" s="2" t="s">
        <v>121</v>
      </c>
      <c r="F232" s="2" t="s">
        <v>122</v>
      </c>
      <c r="G232" s="2"/>
      <c r="H232" s="2"/>
      <c r="I232" s="2"/>
      <c r="J232" s="2"/>
      <c r="K232" s="2"/>
      <c r="L232" s="2"/>
      <c r="M232" s="2"/>
      <c r="N232" s="2"/>
    </row>
    <row r="233" spans="1:14" ht="33.75" customHeight="1" thickBot="1" x14ac:dyDescent="0.3">
      <c r="A233" s="2" t="s">
        <v>1043</v>
      </c>
      <c r="B233" s="2" t="s">
        <v>1044</v>
      </c>
      <c r="C233" s="2"/>
      <c r="D233" s="2" t="s">
        <v>1045</v>
      </c>
      <c r="E233" s="2" t="s">
        <v>1046</v>
      </c>
      <c r="F233" s="2" t="s">
        <v>13</v>
      </c>
      <c r="G233" s="2"/>
      <c r="H233" s="2"/>
      <c r="I233" s="2"/>
      <c r="J233" s="2"/>
      <c r="K233" s="2"/>
      <c r="L233" s="2"/>
      <c r="M233" s="2"/>
      <c r="N233" s="2"/>
    </row>
    <row r="234" spans="1:14" ht="33.75" customHeight="1" thickBot="1" x14ac:dyDescent="0.3">
      <c r="A234" s="2" t="s">
        <v>4751</v>
      </c>
      <c r="B234" s="2"/>
      <c r="C234" s="2"/>
      <c r="D234" s="2" t="s">
        <v>4752</v>
      </c>
      <c r="E234" s="2" t="s">
        <v>4753</v>
      </c>
      <c r="F234" s="2" t="s">
        <v>13</v>
      </c>
      <c r="G234" s="2"/>
      <c r="H234" s="2"/>
      <c r="I234" s="2"/>
      <c r="J234" s="2"/>
      <c r="K234" s="2"/>
      <c r="L234" s="2"/>
      <c r="M234" s="2"/>
      <c r="N234" s="2"/>
    </row>
    <row r="235" spans="1:14" ht="33.75" customHeight="1" thickBot="1" x14ac:dyDescent="0.3">
      <c r="A235" s="2" t="s">
        <v>5058</v>
      </c>
      <c r="B235" s="2"/>
      <c r="C235" s="2"/>
      <c r="D235" s="2" t="s">
        <v>5059</v>
      </c>
      <c r="E235" s="2" t="s">
        <v>5060</v>
      </c>
      <c r="F235" s="2" t="s">
        <v>13</v>
      </c>
      <c r="G235" s="2"/>
      <c r="H235" s="2"/>
      <c r="I235" s="2"/>
      <c r="J235" s="2"/>
      <c r="K235" s="2"/>
      <c r="L235" s="2"/>
      <c r="M235" s="2"/>
      <c r="N235" s="2"/>
    </row>
    <row r="236" spans="1:14" ht="33.75" customHeight="1" thickBot="1" x14ac:dyDescent="0.3">
      <c r="A236" s="2" t="s">
        <v>151</v>
      </c>
      <c r="B236" s="2"/>
      <c r="C236" s="2"/>
      <c r="D236" s="2" t="s">
        <v>150</v>
      </c>
      <c r="E236" s="2" t="s">
        <v>149</v>
      </c>
      <c r="F236" s="2" t="s">
        <v>13</v>
      </c>
      <c r="G236" s="2"/>
      <c r="H236" s="2"/>
      <c r="I236" s="2"/>
      <c r="J236" s="2"/>
      <c r="K236" s="2"/>
      <c r="L236" s="2"/>
      <c r="M236" s="2"/>
      <c r="N236" s="2"/>
    </row>
    <row r="237" spans="1:14" ht="33.75" customHeight="1" thickBot="1" x14ac:dyDescent="0.3">
      <c r="A237" s="2" t="s">
        <v>4298</v>
      </c>
      <c r="B237" s="2" t="s">
        <v>4299</v>
      </c>
      <c r="C237" s="2"/>
      <c r="D237" s="2" t="s">
        <v>4300</v>
      </c>
      <c r="E237" s="2" t="s">
        <v>4301</v>
      </c>
      <c r="F237" s="2" t="s">
        <v>13</v>
      </c>
      <c r="G237" s="2"/>
      <c r="H237" s="2"/>
      <c r="I237" s="2"/>
      <c r="J237" s="2"/>
      <c r="K237" s="2"/>
      <c r="L237" s="2"/>
      <c r="M237" s="2"/>
      <c r="N237" s="2"/>
    </row>
    <row r="238" spans="1:14" ht="33.75" customHeight="1" thickBot="1" x14ac:dyDescent="0.3">
      <c r="A238" s="2" t="s">
        <v>3871</v>
      </c>
      <c r="B238" s="2"/>
      <c r="C238" s="2" t="s">
        <v>3872</v>
      </c>
      <c r="D238" s="2" t="s">
        <v>3873</v>
      </c>
      <c r="E238" s="2" t="s">
        <v>3874</v>
      </c>
      <c r="F238" s="2" t="s">
        <v>12</v>
      </c>
      <c r="G238" s="2"/>
      <c r="H238" s="2"/>
      <c r="I238" s="2"/>
      <c r="J238" s="2"/>
      <c r="K238" s="2"/>
      <c r="L238" s="2"/>
      <c r="M238" s="2"/>
      <c r="N238" s="2"/>
    </row>
    <row r="239" spans="1:14" ht="33.75" customHeight="1" thickBot="1" x14ac:dyDescent="0.3">
      <c r="A239" s="2" t="s">
        <v>3875</v>
      </c>
      <c r="B239" s="2" t="s">
        <v>3876</v>
      </c>
      <c r="C239" s="2"/>
      <c r="D239" s="2" t="s">
        <v>3877</v>
      </c>
      <c r="E239" s="2" t="s">
        <v>3878</v>
      </c>
      <c r="F239" s="2" t="s">
        <v>12</v>
      </c>
      <c r="G239" s="2"/>
      <c r="H239" s="2"/>
      <c r="I239" s="2"/>
      <c r="J239" s="2"/>
      <c r="K239" s="2"/>
      <c r="L239" s="2"/>
      <c r="M239" s="2"/>
      <c r="N239" s="2"/>
    </row>
    <row r="240" spans="1:14" ht="33.75" customHeight="1" thickBot="1" x14ac:dyDescent="0.3">
      <c r="A240" s="2" t="s">
        <v>3879</v>
      </c>
      <c r="B240" s="2" t="s">
        <v>3880</v>
      </c>
      <c r="C240" s="2"/>
      <c r="D240" s="2" t="s">
        <v>3881</v>
      </c>
      <c r="E240" s="2" t="s">
        <v>3882</v>
      </c>
      <c r="F240" s="2" t="s">
        <v>12</v>
      </c>
      <c r="G240" s="2"/>
      <c r="H240" s="2"/>
      <c r="I240" s="2"/>
      <c r="J240" s="2"/>
      <c r="K240" s="2"/>
      <c r="L240" s="2"/>
      <c r="M240" s="2"/>
      <c r="N240" s="2"/>
    </row>
    <row r="241" spans="1:14" ht="33.75" customHeight="1" thickBot="1" x14ac:dyDescent="0.3">
      <c r="A241" s="2" t="s">
        <v>3883</v>
      </c>
      <c r="B241" s="2" t="s">
        <v>3884</v>
      </c>
      <c r="C241" s="2"/>
      <c r="D241" s="2" t="s">
        <v>3885</v>
      </c>
      <c r="E241" s="2" t="s">
        <v>3886</v>
      </c>
      <c r="F241" s="2" t="s">
        <v>12</v>
      </c>
      <c r="G241" s="2"/>
      <c r="H241" s="2"/>
      <c r="I241" s="2"/>
      <c r="J241" s="2"/>
      <c r="K241" s="2"/>
      <c r="L241" s="2"/>
      <c r="M241" s="2"/>
      <c r="N241" s="2"/>
    </row>
    <row r="242" spans="1:14" ht="33.75" customHeight="1" thickBot="1" x14ac:dyDescent="0.3">
      <c r="A242" s="2" t="s">
        <v>1642</v>
      </c>
      <c r="B242" s="2" t="s">
        <v>1643</v>
      </c>
      <c r="C242" s="2"/>
      <c r="D242" s="2" t="s">
        <v>1644</v>
      </c>
      <c r="E242" s="2" t="s">
        <v>1645</v>
      </c>
      <c r="F242" s="2" t="s">
        <v>12</v>
      </c>
      <c r="G242" s="2"/>
      <c r="H242" s="2"/>
      <c r="I242" s="2"/>
      <c r="J242" s="2"/>
      <c r="K242" s="2"/>
      <c r="L242" s="2"/>
      <c r="M242" s="2"/>
      <c r="N242" s="2"/>
    </row>
    <row r="243" spans="1:14" ht="33.75" customHeight="1" thickBot="1" x14ac:dyDescent="0.3">
      <c r="A243" s="2" t="s">
        <v>1646</v>
      </c>
      <c r="B243" s="2"/>
      <c r="C243" s="2"/>
      <c r="D243" s="2" t="s">
        <v>1647</v>
      </c>
      <c r="E243" s="2" t="s">
        <v>1648</v>
      </c>
      <c r="F243" s="2" t="s">
        <v>12</v>
      </c>
      <c r="G243" s="2"/>
      <c r="H243" s="2"/>
      <c r="I243" s="2"/>
      <c r="J243" s="2"/>
      <c r="K243" s="2"/>
      <c r="L243" s="2"/>
      <c r="M243" s="2"/>
      <c r="N243" s="2"/>
    </row>
    <row r="244" spans="1:14" ht="33.75" customHeight="1" thickBot="1" x14ac:dyDescent="0.3">
      <c r="A244" s="2" t="s">
        <v>116</v>
      </c>
      <c r="B244" s="2"/>
      <c r="C244" s="2"/>
      <c r="D244" s="2" t="s">
        <v>115</v>
      </c>
      <c r="E244" s="2" t="s">
        <v>114</v>
      </c>
      <c r="F244" s="2" t="s">
        <v>11</v>
      </c>
      <c r="G244" s="2"/>
      <c r="H244" s="2"/>
      <c r="I244" s="2"/>
      <c r="J244" s="2"/>
      <c r="K244" s="2"/>
      <c r="L244" s="2"/>
      <c r="M244" s="2"/>
      <c r="N244" s="2"/>
    </row>
    <row r="245" spans="1:14" ht="33.75" customHeight="1" thickBot="1" x14ac:dyDescent="0.3">
      <c r="A245" s="2" t="s">
        <v>428</v>
      </c>
      <c r="B245" s="2"/>
      <c r="C245" s="2"/>
      <c r="D245" s="2" t="s">
        <v>429</v>
      </c>
      <c r="E245" s="2" t="s">
        <v>430</v>
      </c>
      <c r="F245" s="2" t="s">
        <v>6</v>
      </c>
      <c r="G245" s="2"/>
      <c r="H245" s="2"/>
      <c r="I245" s="2"/>
      <c r="J245" s="2"/>
      <c r="K245" s="2"/>
      <c r="L245" s="2"/>
      <c r="M245" s="2"/>
      <c r="N245" s="2"/>
    </row>
    <row r="246" spans="1:14" ht="33.75" customHeight="1" thickBot="1" x14ac:dyDescent="0.3">
      <c r="A246" s="2" t="s">
        <v>1649</v>
      </c>
      <c r="B246" s="2" t="s">
        <v>1650</v>
      </c>
      <c r="C246" s="2" t="s">
        <v>21</v>
      </c>
      <c r="D246" s="2" t="s">
        <v>1651</v>
      </c>
      <c r="E246" s="2" t="s">
        <v>1652</v>
      </c>
      <c r="F246" s="2" t="s">
        <v>12</v>
      </c>
      <c r="G246" s="2"/>
      <c r="H246" s="2"/>
      <c r="I246" s="2"/>
      <c r="J246" s="2"/>
      <c r="K246" s="2"/>
      <c r="L246" s="2"/>
      <c r="M246" s="2"/>
      <c r="N246" s="2"/>
    </row>
    <row r="247" spans="1:14" ht="33.75" customHeight="1" thickBot="1" x14ac:dyDescent="0.3">
      <c r="A247" s="2" t="s">
        <v>4302</v>
      </c>
      <c r="B247" s="2" t="s">
        <v>4303</v>
      </c>
      <c r="C247" s="2"/>
      <c r="D247" s="2" t="s">
        <v>4304</v>
      </c>
      <c r="E247" s="2" t="s">
        <v>4305</v>
      </c>
      <c r="F247" s="2" t="s">
        <v>12</v>
      </c>
      <c r="G247" s="2"/>
      <c r="H247" s="2"/>
      <c r="I247" s="2"/>
      <c r="J247" s="2"/>
      <c r="K247" s="2"/>
      <c r="L247" s="2"/>
      <c r="M247" s="2"/>
      <c r="N247" s="2"/>
    </row>
    <row r="248" spans="1:14" ht="33.75" customHeight="1" thickBot="1" x14ac:dyDescent="0.3">
      <c r="A248" s="2" t="s">
        <v>3887</v>
      </c>
      <c r="B248" s="2" t="s">
        <v>3888</v>
      </c>
      <c r="C248" s="2"/>
      <c r="D248" s="2" t="s">
        <v>3889</v>
      </c>
      <c r="E248" s="2" t="s">
        <v>3890</v>
      </c>
      <c r="F248" s="2" t="s">
        <v>12</v>
      </c>
      <c r="G248" s="2"/>
      <c r="H248" s="2"/>
      <c r="I248" s="2"/>
      <c r="J248" s="2"/>
      <c r="K248" s="2"/>
      <c r="L248" s="2"/>
      <c r="M248" s="2"/>
      <c r="N248" s="2"/>
    </row>
    <row r="249" spans="1:14" ht="33.75" customHeight="1" thickBot="1" x14ac:dyDescent="0.3">
      <c r="A249" s="2" t="s">
        <v>1047</v>
      </c>
      <c r="B249" s="2"/>
      <c r="C249" s="2"/>
      <c r="D249" s="2" t="s">
        <v>1048</v>
      </c>
      <c r="E249" s="2" t="s">
        <v>1049</v>
      </c>
      <c r="F249" s="2" t="s">
        <v>12</v>
      </c>
      <c r="G249" s="2"/>
      <c r="H249" s="2"/>
      <c r="I249" s="2"/>
      <c r="J249" s="2"/>
      <c r="K249" s="2"/>
      <c r="L249" s="2"/>
      <c r="M249" s="2"/>
      <c r="N249" s="2"/>
    </row>
    <row r="250" spans="1:14" ht="33.75" customHeight="1" thickBot="1" x14ac:dyDescent="0.3">
      <c r="A250" s="2" t="s">
        <v>3891</v>
      </c>
      <c r="B250" s="2"/>
      <c r="C250" s="2"/>
      <c r="D250" s="2" t="s">
        <v>3892</v>
      </c>
      <c r="E250" s="2" t="s">
        <v>3893</v>
      </c>
      <c r="F250" s="2" t="s">
        <v>12</v>
      </c>
      <c r="G250" s="2"/>
      <c r="H250" s="2"/>
      <c r="I250" s="2"/>
      <c r="J250" s="2"/>
      <c r="K250" s="2"/>
      <c r="L250" s="2"/>
      <c r="M250" s="2"/>
      <c r="N250" s="2"/>
    </row>
    <row r="251" spans="1:14" ht="33.75" customHeight="1" thickBot="1" x14ac:dyDescent="0.3">
      <c r="A251" s="2" t="s">
        <v>3891</v>
      </c>
      <c r="B251" s="2"/>
      <c r="C251" s="2"/>
      <c r="D251" s="2" t="s">
        <v>3892</v>
      </c>
      <c r="E251" s="2" t="s">
        <v>3894</v>
      </c>
      <c r="F251" s="2" t="s">
        <v>12</v>
      </c>
      <c r="G251" s="2"/>
      <c r="H251" s="2"/>
      <c r="I251" s="2"/>
      <c r="J251" s="2"/>
      <c r="K251" s="2"/>
      <c r="L251" s="2"/>
      <c r="M251" s="2"/>
      <c r="N251" s="2"/>
    </row>
    <row r="252" spans="1:14" ht="33.75" customHeight="1" thickBot="1" x14ac:dyDescent="0.3">
      <c r="A252" s="2" t="s">
        <v>3425</v>
      </c>
      <c r="B252" s="2" t="s">
        <v>2900</v>
      </c>
      <c r="C252" s="2"/>
      <c r="D252" s="2" t="s">
        <v>3426</v>
      </c>
      <c r="E252" s="2" t="s">
        <v>3427</v>
      </c>
      <c r="F252" s="2" t="s">
        <v>7</v>
      </c>
      <c r="G252" s="2"/>
      <c r="H252" s="2"/>
      <c r="I252" s="2"/>
      <c r="J252" s="2"/>
      <c r="K252" s="2"/>
      <c r="L252" s="2"/>
      <c r="M252" s="2"/>
      <c r="N252" s="2"/>
    </row>
    <row r="253" spans="1:14" ht="33.75" customHeight="1" thickBot="1" x14ac:dyDescent="0.3">
      <c r="A253" s="2" t="s">
        <v>1653</v>
      </c>
      <c r="B253" s="2"/>
      <c r="C253" s="2"/>
      <c r="D253" s="2" t="s">
        <v>1654</v>
      </c>
      <c r="E253" s="2" t="s">
        <v>1655</v>
      </c>
      <c r="F253" s="2" t="s">
        <v>7</v>
      </c>
      <c r="G253" s="2"/>
      <c r="H253" s="2"/>
      <c r="I253" s="2"/>
      <c r="J253" s="2"/>
      <c r="K253" s="2"/>
      <c r="L253" s="2"/>
      <c r="M253" s="2"/>
      <c r="N253" s="2"/>
    </row>
    <row r="254" spans="1:14" ht="33.75" customHeight="1" thickBot="1" x14ac:dyDescent="0.3">
      <c r="A254" s="2" t="s">
        <v>4306</v>
      </c>
      <c r="B254" s="2"/>
      <c r="C254" s="2"/>
      <c r="D254" s="2" t="s">
        <v>4307</v>
      </c>
      <c r="E254" s="2" t="s">
        <v>4308</v>
      </c>
      <c r="F254" s="2" t="s">
        <v>7</v>
      </c>
      <c r="G254" s="2"/>
      <c r="H254" s="2"/>
      <c r="I254" s="2"/>
      <c r="J254" s="2"/>
      <c r="K254" s="2"/>
      <c r="L254" s="2"/>
      <c r="M254" s="2"/>
      <c r="N254" s="2"/>
    </row>
    <row r="255" spans="1:14" ht="33.75" customHeight="1" thickBot="1" x14ac:dyDescent="0.3">
      <c r="A255" s="2" t="s">
        <v>1656</v>
      </c>
      <c r="B255" s="2" t="s">
        <v>1657</v>
      </c>
      <c r="C255" s="2"/>
      <c r="D255" s="2" t="s">
        <v>1658</v>
      </c>
      <c r="E255" s="2" t="s">
        <v>1659</v>
      </c>
      <c r="F255" s="2" t="s">
        <v>12</v>
      </c>
      <c r="G255" s="2"/>
      <c r="H255" s="2"/>
      <c r="I255" s="2"/>
      <c r="J255" s="2"/>
      <c r="K255" s="2"/>
      <c r="L255" s="2"/>
      <c r="M255" s="2"/>
      <c r="N255" s="2"/>
    </row>
    <row r="256" spans="1:14" ht="33.75" customHeight="1" thickBot="1" x14ac:dyDescent="0.3">
      <c r="A256" s="2" t="s">
        <v>3895</v>
      </c>
      <c r="B256" s="2"/>
      <c r="C256" s="2"/>
      <c r="D256" s="2" t="s">
        <v>3896</v>
      </c>
      <c r="E256" s="2" t="s">
        <v>3897</v>
      </c>
      <c r="F256" s="2" t="s">
        <v>12</v>
      </c>
      <c r="G256" s="2"/>
      <c r="H256" s="2"/>
      <c r="I256" s="2"/>
      <c r="J256" s="2"/>
      <c r="K256" s="2"/>
      <c r="L256" s="2"/>
      <c r="M256" s="2"/>
      <c r="N256" s="2"/>
    </row>
    <row r="257" spans="1:14" ht="33.75" customHeight="1" thickBot="1" x14ac:dyDescent="0.3">
      <c r="A257" s="2" t="s">
        <v>2492</v>
      </c>
      <c r="B257" s="2" t="s">
        <v>2493</v>
      </c>
      <c r="C257" s="2"/>
      <c r="D257" s="2" t="s">
        <v>2494</v>
      </c>
      <c r="E257" s="2" t="s">
        <v>2495</v>
      </c>
      <c r="F257" s="2" t="s">
        <v>11</v>
      </c>
      <c r="G257" s="2"/>
      <c r="H257" s="2"/>
      <c r="I257" s="2"/>
      <c r="J257" s="2"/>
      <c r="K257" s="2"/>
      <c r="L257" s="2"/>
      <c r="M257" s="2"/>
      <c r="N257" s="2"/>
    </row>
    <row r="258" spans="1:14" ht="33.75" customHeight="1" thickBot="1" x14ac:dyDescent="0.3">
      <c r="A258" s="2" t="s">
        <v>1660</v>
      </c>
      <c r="B258" s="2" t="s">
        <v>1661</v>
      </c>
      <c r="C258" s="2" t="s">
        <v>1051</v>
      </c>
      <c r="D258" s="2" t="s">
        <v>1662</v>
      </c>
      <c r="E258" s="2" t="s">
        <v>1663</v>
      </c>
      <c r="F258" s="2" t="s">
        <v>7</v>
      </c>
      <c r="G258" s="2"/>
      <c r="H258" s="2"/>
      <c r="I258" s="2"/>
      <c r="J258" s="2"/>
      <c r="K258" s="2"/>
      <c r="L258" s="2"/>
      <c r="M258" s="2"/>
      <c r="N258" s="2"/>
    </row>
    <row r="259" spans="1:14" ht="33.75" customHeight="1" thickBot="1" x14ac:dyDescent="0.3">
      <c r="A259" s="2" t="s">
        <v>1664</v>
      </c>
      <c r="B259" s="2" t="s">
        <v>1665</v>
      </c>
      <c r="C259" s="2" t="s">
        <v>1666</v>
      </c>
      <c r="D259" s="2" t="s">
        <v>1667</v>
      </c>
      <c r="E259" s="2" t="s">
        <v>1668</v>
      </c>
      <c r="F259" s="2" t="s">
        <v>7</v>
      </c>
      <c r="G259" s="2"/>
      <c r="H259" s="2"/>
      <c r="I259" s="2"/>
      <c r="J259" s="2"/>
      <c r="K259" s="2"/>
      <c r="L259" s="2"/>
      <c r="M259" s="2"/>
      <c r="N259" s="2"/>
    </row>
    <row r="260" spans="1:14" ht="33.75" customHeight="1" thickBot="1" x14ac:dyDescent="0.3">
      <c r="A260" s="4" t="str">
        <f ca="1">IFERROR(__xludf.DUMMYFUNCTION("""COMPUTED_VALUE"""),"English legal system / Catherine Elliott and Frances Quinn.")</f>
        <v>English legal system / Catherine Elliott and Frances Quinn.</v>
      </c>
      <c r="B260" s="5" t="str">
        <f ca="1">IFERROR(__xludf.DUMMYFUNCTION("""COMPUTED_VALUE"""),"Elliott, Catherine, 1966-")</f>
        <v>Elliott, Catherine, 1966-</v>
      </c>
      <c r="C260" s="5" t="str">
        <f ca="1">IFERROR(__xludf.DUMMYFUNCTION("""COMPUTED_VALUE"""),"7th ed.")</f>
        <v>7th ed.</v>
      </c>
      <c r="D260" s="4" t="str">
        <f ca="1">IFERROR(__xludf.DUMMYFUNCTION("""COMPUTED_VALUE"""),"Harlow, England   New York : Pearson Longman,  2006.")</f>
        <v>Harlow, England   New York : Pearson Longman,  2006.</v>
      </c>
      <c r="E260" s="5" t="str">
        <f ca="1">IFERROR(__xludf.DUMMYFUNCTION("""COMPUTED_VALUE"""),"34(410) EllC e 2006")</f>
        <v>34(410) EllC e 2006</v>
      </c>
      <c r="F260" s="6" t="str">
        <f ca="1">IFERROR(__xludf.DUMMYFUNCTION("""COMPUTED_VALUE"""),"Αίθουσα Αστικού και Αστικού Δικονομικού Δικαίου")</f>
        <v>Αίθουσα Αστικού και Αστικού Δικονομικού Δικαίου</v>
      </c>
      <c r="G260" s="2"/>
      <c r="H260" s="2"/>
      <c r="I260" s="2"/>
      <c r="J260" s="2"/>
      <c r="K260" s="2"/>
      <c r="L260" s="2"/>
      <c r="M260" s="2"/>
      <c r="N260" s="2"/>
    </row>
    <row r="261" spans="1:14" ht="33.75" customHeight="1" thickBot="1" x14ac:dyDescent="0.3">
      <c r="A261" s="2" t="s">
        <v>431</v>
      </c>
      <c r="B261" s="2" t="s">
        <v>432</v>
      </c>
      <c r="C261" s="2" t="s">
        <v>434</v>
      </c>
      <c r="D261" s="2" t="s">
        <v>433</v>
      </c>
      <c r="E261" s="2" t="s">
        <v>435</v>
      </c>
      <c r="F261" s="2" t="s">
        <v>6</v>
      </c>
      <c r="G261" s="2"/>
      <c r="H261" s="2"/>
      <c r="I261" s="2"/>
      <c r="J261" s="2"/>
      <c r="K261" s="2"/>
      <c r="L261" s="2"/>
      <c r="M261" s="2"/>
      <c r="N261" s="2"/>
    </row>
    <row r="262" spans="1:14" ht="33.75" customHeight="1" thickBot="1" x14ac:dyDescent="0.3">
      <c r="A262" s="2" t="s">
        <v>1050</v>
      </c>
      <c r="B262" s="2"/>
      <c r="C262" s="2" t="s">
        <v>1051</v>
      </c>
      <c r="D262" s="2" t="s">
        <v>1052</v>
      </c>
      <c r="E262" s="2" t="s">
        <v>1053</v>
      </c>
      <c r="F262" s="2" t="s">
        <v>6</v>
      </c>
      <c r="G262" s="2"/>
      <c r="H262" s="2"/>
      <c r="I262" s="2"/>
      <c r="J262" s="2"/>
      <c r="K262" s="2"/>
      <c r="L262" s="2"/>
      <c r="M262" s="2"/>
      <c r="N262" s="2"/>
    </row>
    <row r="263" spans="1:14" ht="33.75" customHeight="1" thickBot="1" x14ac:dyDescent="0.3">
      <c r="A263" s="2" t="s">
        <v>1054</v>
      </c>
      <c r="B263" s="2" t="s">
        <v>1055</v>
      </c>
      <c r="C263" s="2" t="s">
        <v>1056</v>
      </c>
      <c r="D263" s="2" t="s">
        <v>1057</v>
      </c>
      <c r="E263" s="2" t="s">
        <v>1058</v>
      </c>
      <c r="F263" s="2" t="s">
        <v>6</v>
      </c>
      <c r="G263" s="2"/>
      <c r="H263" s="2"/>
      <c r="I263" s="2"/>
      <c r="J263" s="2"/>
      <c r="K263" s="2"/>
      <c r="L263" s="2"/>
      <c r="M263" s="2"/>
      <c r="N263" s="2"/>
    </row>
    <row r="264" spans="1:14" ht="33.75" customHeight="1" thickBot="1" x14ac:dyDescent="0.3">
      <c r="A264" s="2" t="s">
        <v>3428</v>
      </c>
      <c r="B264" s="2" t="s">
        <v>3429</v>
      </c>
      <c r="C264" s="2"/>
      <c r="D264" s="2" t="s">
        <v>3430</v>
      </c>
      <c r="E264" s="2" t="s">
        <v>3431</v>
      </c>
      <c r="F264" s="2" t="s">
        <v>7</v>
      </c>
      <c r="G264" s="2"/>
      <c r="H264" s="2"/>
      <c r="I264" s="2"/>
      <c r="J264" s="2"/>
      <c r="K264" s="2"/>
      <c r="L264" s="2"/>
      <c r="M264" s="2"/>
      <c r="N264" s="2"/>
    </row>
    <row r="265" spans="1:14" ht="33.75" customHeight="1" thickBot="1" x14ac:dyDescent="0.3">
      <c r="A265" s="2" t="s">
        <v>1059</v>
      </c>
      <c r="B265" s="2"/>
      <c r="C265" s="2"/>
      <c r="D265" s="2" t="s">
        <v>1060</v>
      </c>
      <c r="E265" s="2" t="s">
        <v>1061</v>
      </c>
      <c r="F265" s="2" t="s">
        <v>12</v>
      </c>
      <c r="G265" s="2"/>
      <c r="H265" s="2"/>
      <c r="I265" s="2"/>
      <c r="J265" s="2"/>
      <c r="K265" s="2"/>
      <c r="L265" s="2"/>
      <c r="M265" s="2"/>
      <c r="N265" s="2"/>
    </row>
    <row r="266" spans="1:14" ht="33.75" customHeight="1" thickBot="1" x14ac:dyDescent="0.3">
      <c r="A266" s="2" t="s">
        <v>1062</v>
      </c>
      <c r="B266" s="2" t="s">
        <v>1063</v>
      </c>
      <c r="C266" s="2" t="s">
        <v>1051</v>
      </c>
      <c r="D266" s="2" t="s">
        <v>1064</v>
      </c>
      <c r="E266" s="2" t="s">
        <v>1065</v>
      </c>
      <c r="F266" s="2" t="s">
        <v>7</v>
      </c>
      <c r="G266" s="2"/>
      <c r="H266" s="2"/>
      <c r="I266" s="2"/>
      <c r="J266" s="2"/>
      <c r="K266" s="2"/>
      <c r="L266" s="2"/>
      <c r="M266" s="2"/>
      <c r="N266" s="2"/>
    </row>
    <row r="267" spans="1:14" ht="33.75" customHeight="1" thickBot="1" x14ac:dyDescent="0.3">
      <c r="A267" s="2" t="s">
        <v>1066</v>
      </c>
      <c r="B267" s="2" t="s">
        <v>1067</v>
      </c>
      <c r="C267" s="2"/>
      <c r="D267" s="2" t="s">
        <v>1068</v>
      </c>
      <c r="E267" s="2" t="s">
        <v>1069</v>
      </c>
      <c r="F267" s="2" t="s">
        <v>7</v>
      </c>
      <c r="G267" s="2"/>
      <c r="H267" s="2"/>
      <c r="I267" s="2"/>
      <c r="J267" s="2"/>
      <c r="K267" s="2"/>
      <c r="L267" s="2"/>
      <c r="M267" s="2"/>
      <c r="N267" s="2"/>
    </row>
    <row r="268" spans="1:14" ht="48" customHeight="1" thickBot="1" x14ac:dyDescent="0.3">
      <c r="A268" s="2" t="s">
        <v>1669</v>
      </c>
      <c r="B268" s="2" t="s">
        <v>1670</v>
      </c>
      <c r="C268" s="2" t="s">
        <v>1671</v>
      </c>
      <c r="D268" s="2" t="s">
        <v>1672</v>
      </c>
      <c r="E268" s="2" t="s">
        <v>1673</v>
      </c>
      <c r="F268" s="2" t="s">
        <v>6</v>
      </c>
      <c r="G268" s="2"/>
      <c r="H268" s="2"/>
      <c r="I268" s="2"/>
      <c r="J268" s="2"/>
      <c r="K268" s="2"/>
      <c r="L268" s="2"/>
      <c r="M268" s="2"/>
      <c r="N268" s="2"/>
    </row>
    <row r="269" spans="1:14" ht="33.75" customHeight="1" thickBot="1" x14ac:dyDescent="0.3">
      <c r="A269" s="2" t="s">
        <v>1674</v>
      </c>
      <c r="B269" s="2"/>
      <c r="C269" s="2"/>
      <c r="D269" s="2" t="s">
        <v>4131</v>
      </c>
      <c r="E269" s="2" t="s">
        <v>4132</v>
      </c>
      <c r="F269" s="2" t="s">
        <v>1548</v>
      </c>
      <c r="G269" s="2"/>
      <c r="H269" s="2"/>
      <c r="I269" s="2"/>
      <c r="J269" s="2"/>
      <c r="K269" s="2"/>
      <c r="L269" s="2"/>
      <c r="M269" s="2"/>
      <c r="N269" s="2"/>
    </row>
    <row r="270" spans="1:14" ht="33.75" customHeight="1" thickBot="1" x14ac:dyDescent="0.3">
      <c r="A270" s="2" t="s">
        <v>1674</v>
      </c>
      <c r="B270" s="2"/>
      <c r="C270" s="2"/>
      <c r="D270" s="2" t="s">
        <v>4131</v>
      </c>
      <c r="E270" s="2" t="s">
        <v>4133</v>
      </c>
      <c r="F270" s="2" t="s">
        <v>1548</v>
      </c>
      <c r="G270" s="2"/>
      <c r="H270" s="2"/>
      <c r="I270" s="2"/>
      <c r="J270" s="2"/>
      <c r="K270" s="2"/>
      <c r="L270" s="2"/>
      <c r="M270" s="2"/>
      <c r="N270" s="2"/>
    </row>
    <row r="271" spans="1:14" ht="38.25" customHeight="1" thickBot="1" x14ac:dyDescent="0.3">
      <c r="A271" s="2" t="s">
        <v>1674</v>
      </c>
      <c r="B271" s="2"/>
      <c r="C271" s="2" t="s">
        <v>1675</v>
      </c>
      <c r="D271" s="2" t="s">
        <v>1676</v>
      </c>
      <c r="E271" s="2" t="s">
        <v>1677</v>
      </c>
      <c r="F271" s="2" t="s">
        <v>1548</v>
      </c>
      <c r="G271" s="2"/>
      <c r="H271" s="2"/>
      <c r="I271" s="2"/>
      <c r="J271" s="2"/>
      <c r="K271" s="2"/>
      <c r="L271" s="2"/>
      <c r="M271" s="2"/>
      <c r="N271" s="2"/>
    </row>
    <row r="272" spans="1:14" ht="39.75" customHeight="1" thickBot="1" x14ac:dyDescent="0.3">
      <c r="A272" s="2" t="s">
        <v>1674</v>
      </c>
      <c r="B272" s="2"/>
      <c r="C272" s="2" t="s">
        <v>1675</v>
      </c>
      <c r="D272" s="2" t="s">
        <v>1676</v>
      </c>
      <c r="E272" s="2" t="s">
        <v>1678</v>
      </c>
      <c r="F272" s="2" t="s">
        <v>1548</v>
      </c>
      <c r="G272" s="2"/>
      <c r="H272" s="2"/>
      <c r="I272" s="2"/>
      <c r="J272" s="2"/>
      <c r="K272" s="2"/>
      <c r="L272" s="2"/>
      <c r="M272" s="2"/>
      <c r="N272" s="2"/>
    </row>
    <row r="273" spans="1:14" ht="33.75" customHeight="1" thickBot="1" x14ac:dyDescent="0.3">
      <c r="A273" s="2" t="s">
        <v>1674</v>
      </c>
      <c r="B273" s="2"/>
      <c r="C273" s="2"/>
      <c r="D273" s="2" t="s">
        <v>4131</v>
      </c>
      <c r="E273" s="2" t="s">
        <v>4134</v>
      </c>
      <c r="F273" s="2" t="s">
        <v>1548</v>
      </c>
      <c r="G273" s="2"/>
      <c r="H273" s="2"/>
      <c r="I273" s="2"/>
      <c r="J273" s="2"/>
      <c r="K273" s="2"/>
      <c r="L273" s="2"/>
      <c r="M273" s="2"/>
      <c r="N273" s="2"/>
    </row>
    <row r="274" spans="1:14" ht="33.75" customHeight="1" thickBot="1" x14ac:dyDescent="0.3">
      <c r="A274" s="4" t="str">
        <f ca="1">IFERROR(__xludf.DUMMYFUNCTION("""COMPUTED_VALUE"""),"Einigungsvertrag, Justiz und Rechtspflege : Text mit einführender Erläuterung, Gesetzesregister und Stichwortverzeichnis / herausgegeben von Horst Viehmann   unter Mitarbeit von Claus Matthes, Ulrich Seelemann, Matthias Weckerling.")</f>
        <v>Einigungsvertrag, Justiz und Rechtspflege : Text mit einführender Erläuterung, Gesetzesregister und Stichwortverzeichnis / herausgegeben von Horst Viehmann   unter Mitarbeit von Claus Matthes, Ulrich Seelemann, Matthias Weckerling.</v>
      </c>
      <c r="B274" s="5"/>
      <c r="C274" s="5"/>
      <c r="D274" s="4" t="str">
        <f ca="1">IFERROR(__xludf.DUMMYFUNCTION("""COMPUTED_VALUE"""),"Heidelberg : C.F. Müller, c1990.")</f>
        <v>Heidelberg : C.F. Müller, c1990.</v>
      </c>
      <c r="E274" s="5" t="str">
        <f ca="1">IFERROR(__xludf.DUMMYFUNCTION("""COMPUTED_VALUE"""),"34‪(430)‬ VieH e 1990")</f>
        <v>34‪(430)‬ VieH e 1990</v>
      </c>
      <c r="F274" s="6" t="str">
        <f ca="1">IFERROR(__xludf.DUMMYFUNCTION("""COMPUTED_VALUE"""),"Αίθουσα Διεθνούς Δικαίου και Εμπορικού Δικαίου")</f>
        <v>Αίθουσα Διεθνούς Δικαίου και Εμπορικού Δικαίου</v>
      </c>
      <c r="G274" s="2"/>
      <c r="H274" s="2"/>
      <c r="I274" s="2"/>
      <c r="J274" s="2"/>
      <c r="K274" s="2"/>
      <c r="L274" s="2"/>
      <c r="M274" s="2"/>
      <c r="N274" s="2"/>
    </row>
    <row r="275" spans="1:14" ht="33.75" customHeight="1" thickBot="1" x14ac:dyDescent="0.3">
      <c r="A275" s="2" t="s">
        <v>436</v>
      </c>
      <c r="B275" s="2" t="s">
        <v>437</v>
      </c>
      <c r="C275" s="2"/>
      <c r="D275" s="2" t="s">
        <v>438</v>
      </c>
      <c r="E275" s="2" t="s">
        <v>439</v>
      </c>
      <c r="F275" s="2" t="s">
        <v>6</v>
      </c>
      <c r="G275" s="2"/>
      <c r="H275" s="2"/>
      <c r="I275" s="2"/>
      <c r="J275" s="2"/>
      <c r="K275" s="2"/>
      <c r="L275" s="2"/>
      <c r="M275" s="2"/>
      <c r="N275" s="2"/>
    </row>
    <row r="276" spans="1:14" ht="33.75" customHeight="1" thickBot="1" x14ac:dyDescent="0.3">
      <c r="A276" s="2" t="s">
        <v>1679</v>
      </c>
      <c r="B276" s="2" t="s">
        <v>1680</v>
      </c>
      <c r="C276" s="2"/>
      <c r="D276" s="2" t="s">
        <v>1681</v>
      </c>
      <c r="E276" s="2" t="s">
        <v>1682</v>
      </c>
      <c r="F276" s="2" t="s">
        <v>6</v>
      </c>
      <c r="G276" s="2"/>
      <c r="H276" s="2"/>
      <c r="I276" s="2"/>
      <c r="J276" s="2"/>
      <c r="K276" s="2"/>
      <c r="L276" s="2"/>
      <c r="M276" s="2"/>
      <c r="N276" s="2"/>
    </row>
    <row r="277" spans="1:14" ht="33.75" customHeight="1" thickBot="1" x14ac:dyDescent="0.3">
      <c r="A277" s="2" t="s">
        <v>1683</v>
      </c>
      <c r="B277" s="2"/>
      <c r="C277" s="2"/>
      <c r="D277" s="2" t="s">
        <v>1684</v>
      </c>
      <c r="E277" s="2" t="s">
        <v>1685</v>
      </c>
      <c r="F277" s="2" t="s">
        <v>12</v>
      </c>
      <c r="G277" s="2"/>
      <c r="H277" s="2"/>
      <c r="I277" s="2"/>
      <c r="J277" s="2"/>
      <c r="K277" s="2"/>
      <c r="L277" s="2"/>
      <c r="M277" s="2"/>
      <c r="N277" s="2"/>
    </row>
    <row r="278" spans="1:14" ht="33.75" customHeight="1" thickBot="1" x14ac:dyDescent="0.3">
      <c r="A278" s="2" t="s">
        <v>1686</v>
      </c>
      <c r="B278" s="2" t="s">
        <v>1687</v>
      </c>
      <c r="C278" s="2" t="s">
        <v>1688</v>
      </c>
      <c r="D278" s="2" t="s">
        <v>1689</v>
      </c>
      <c r="E278" s="2" t="s">
        <v>1690</v>
      </c>
      <c r="F278" s="2" t="s">
        <v>12</v>
      </c>
      <c r="G278" s="2"/>
      <c r="H278" s="2"/>
      <c r="I278" s="2"/>
      <c r="J278" s="2"/>
      <c r="K278" s="2"/>
      <c r="L278" s="2"/>
      <c r="M278" s="2"/>
      <c r="N278" s="2"/>
    </row>
    <row r="279" spans="1:14" ht="33.75" customHeight="1" thickBot="1" x14ac:dyDescent="0.3">
      <c r="A279" s="2" t="s">
        <v>1070</v>
      </c>
      <c r="B279" s="2" t="s">
        <v>1071</v>
      </c>
      <c r="C279" s="2"/>
      <c r="D279" s="2" t="s">
        <v>1072</v>
      </c>
      <c r="E279" s="2" t="s">
        <v>1073</v>
      </c>
      <c r="F279" s="2" t="s">
        <v>12</v>
      </c>
      <c r="G279" s="2"/>
      <c r="H279" s="2"/>
      <c r="I279" s="2"/>
      <c r="J279" s="2"/>
      <c r="K279" s="2"/>
      <c r="L279" s="2"/>
      <c r="M279" s="2"/>
      <c r="N279" s="2"/>
    </row>
    <row r="280" spans="1:14" ht="33.75" customHeight="1" thickBot="1" x14ac:dyDescent="0.3">
      <c r="A280" s="2" t="s">
        <v>4309</v>
      </c>
      <c r="B280" s="2" t="s">
        <v>4310</v>
      </c>
      <c r="C280" s="2"/>
      <c r="D280" s="2" t="s">
        <v>4311</v>
      </c>
      <c r="E280" s="2" t="s">
        <v>4312</v>
      </c>
      <c r="F280" s="2" t="s">
        <v>1548</v>
      </c>
      <c r="G280" s="2"/>
      <c r="H280" s="2"/>
      <c r="I280" s="2"/>
      <c r="J280" s="2"/>
      <c r="K280" s="2"/>
      <c r="L280" s="2"/>
      <c r="M280" s="2"/>
      <c r="N280" s="2"/>
    </row>
    <row r="281" spans="1:14" ht="33.75" customHeight="1" thickBot="1" x14ac:dyDescent="0.3">
      <c r="A281" s="2" t="s">
        <v>4313</v>
      </c>
      <c r="B281" s="2"/>
      <c r="C281" s="2"/>
      <c r="D281" s="2" t="s">
        <v>4314</v>
      </c>
      <c r="E281" s="2" t="s">
        <v>4315</v>
      </c>
      <c r="F281" s="2" t="s">
        <v>6</v>
      </c>
      <c r="G281" s="2"/>
      <c r="H281" s="2"/>
      <c r="I281" s="2"/>
      <c r="J281" s="2"/>
      <c r="K281" s="2"/>
      <c r="L281" s="2"/>
      <c r="M281" s="2"/>
      <c r="N281" s="2"/>
    </row>
    <row r="282" spans="1:14" ht="33.75" customHeight="1" thickBot="1" x14ac:dyDescent="0.3">
      <c r="A282" s="2" t="s">
        <v>1691</v>
      </c>
      <c r="B282" s="2" t="s">
        <v>1692</v>
      </c>
      <c r="C282" s="2"/>
      <c r="D282" s="2" t="s">
        <v>1693</v>
      </c>
      <c r="E282" s="2" t="s">
        <v>1694</v>
      </c>
      <c r="F282" s="2" t="s">
        <v>6</v>
      </c>
      <c r="G282" s="2"/>
      <c r="H282" s="2"/>
      <c r="I282" s="2"/>
      <c r="J282" s="2"/>
      <c r="K282" s="2"/>
      <c r="L282" s="2"/>
      <c r="M282" s="2"/>
      <c r="N282" s="2"/>
    </row>
    <row r="283" spans="1:14" ht="33.75" customHeight="1" thickBot="1" x14ac:dyDescent="0.3">
      <c r="A283" s="2" t="s">
        <v>1074</v>
      </c>
      <c r="B283" s="2" t="s">
        <v>1075</v>
      </c>
      <c r="C283" s="2" t="s">
        <v>1076</v>
      </c>
      <c r="D283" s="2" t="s">
        <v>1077</v>
      </c>
      <c r="E283" s="2" t="s">
        <v>1078</v>
      </c>
      <c r="F283" s="2" t="s">
        <v>7</v>
      </c>
      <c r="G283" s="2"/>
      <c r="H283" s="2"/>
      <c r="I283" s="2"/>
      <c r="J283" s="2"/>
      <c r="K283" s="2"/>
      <c r="L283" s="2"/>
      <c r="M283" s="2"/>
      <c r="N283" s="2"/>
    </row>
    <row r="284" spans="1:14" ht="33.75" customHeight="1" thickBot="1" x14ac:dyDescent="0.3">
      <c r="A284" s="2" t="s">
        <v>2496</v>
      </c>
      <c r="B284" s="2" t="s">
        <v>2497</v>
      </c>
      <c r="C284" s="2" t="s">
        <v>2498</v>
      </c>
      <c r="D284" s="2" t="s">
        <v>2032</v>
      </c>
      <c r="E284" s="2" t="s">
        <v>2499</v>
      </c>
      <c r="F284" s="2" t="s">
        <v>6</v>
      </c>
      <c r="G284" s="2"/>
      <c r="H284" s="2"/>
      <c r="I284" s="2"/>
      <c r="J284" s="2"/>
      <c r="K284" s="2"/>
      <c r="L284" s="2"/>
      <c r="M284" s="2"/>
      <c r="N284" s="2"/>
    </row>
    <row r="285" spans="1:14" ht="33.75" customHeight="1" thickBot="1" x14ac:dyDescent="0.3">
      <c r="A285" s="2" t="s">
        <v>2500</v>
      </c>
      <c r="B285" s="2" t="s">
        <v>2501</v>
      </c>
      <c r="C285" s="2"/>
      <c r="D285" s="2" t="s">
        <v>2502</v>
      </c>
      <c r="E285" s="2" t="s">
        <v>2503</v>
      </c>
      <c r="F285" s="2" t="s">
        <v>7</v>
      </c>
      <c r="G285" s="2"/>
      <c r="H285" s="2"/>
      <c r="I285" s="2"/>
      <c r="J285" s="2"/>
      <c r="K285" s="2"/>
      <c r="L285" s="2"/>
      <c r="M285" s="2"/>
      <c r="N285" s="2"/>
    </row>
    <row r="286" spans="1:14" ht="33.75" customHeight="1" thickBot="1" x14ac:dyDescent="0.3">
      <c r="A286" s="2" t="s">
        <v>1079</v>
      </c>
      <c r="B286" s="2" t="s">
        <v>1080</v>
      </c>
      <c r="C286" s="2"/>
      <c r="D286" s="2" t="s">
        <v>1081</v>
      </c>
      <c r="E286" s="2" t="s">
        <v>1082</v>
      </c>
      <c r="F286" s="2" t="s">
        <v>7</v>
      </c>
      <c r="G286" s="2"/>
      <c r="H286" s="2"/>
      <c r="I286" s="2"/>
      <c r="J286" s="2"/>
      <c r="K286" s="2"/>
      <c r="L286" s="2"/>
      <c r="M286" s="2"/>
      <c r="N286" s="2"/>
    </row>
    <row r="287" spans="1:14" ht="33.75" customHeight="1" thickBot="1" x14ac:dyDescent="0.3">
      <c r="A287" s="4" t="str">
        <f ca="1">IFERROR(__xludf.DUMMYFUNCTION("""COMPUTED_VALUE"""),"Vocabulaire des traites europeens = European treaties vocabulary= Λεξιλόγιο των Ευρωπαϊκών Συνθηκών : francais-english-ελληνικά / Commission des Communautés Européennes.")</f>
        <v>Vocabulaire des traites europeens = European treaties vocabulary= Λεξιλόγιο των Ευρωπαϊκών Συνθηκών : francais-english-ελληνικά / Commission des Communautés Européennes.</v>
      </c>
      <c r="B287" s="5" t="str">
        <f ca="1">IFERROR(__xludf.DUMMYFUNCTION("""COMPUTED_VALUE"""),"Επιτροπή των Ευρωπαϊκών Κοινοτήτων.")</f>
        <v>Επιτροπή των Ευρωπαϊκών Κοινοτήτων.</v>
      </c>
      <c r="C287" s="5"/>
      <c r="D287" s="4" t="str">
        <f ca="1">IFERROR(__xludf.DUMMYFUNCTION("""COMPUTED_VALUE"""),"Bruxelles : Commission des Communautés Européennes, 1979-1980.")</f>
        <v>Bruxelles : Commission des Communautés Européennes, 1979-1980.</v>
      </c>
      <c r="E287" s="5" t="str">
        <f ca="1">IFERROR(__xludf.DUMMYFUNCTION("""COMPUTED_VALUE"""),"34(4-672EC)(038) VTE 1979")</f>
        <v>34(4-672EC)(038) VTE 1979</v>
      </c>
      <c r="F287" s="6" t="str">
        <f ca="1">IFERROR(__xludf.DUMMYFUNCTION("""COMPUTED_VALUE"""),"Αίθουσα Διεθνούς Δικαίου και Εμπορικού Δικαίου")</f>
        <v>Αίθουσα Διεθνούς Δικαίου και Εμπορικού Δικαίου</v>
      </c>
      <c r="G287" s="2"/>
      <c r="H287" s="2"/>
      <c r="I287" s="2"/>
      <c r="J287" s="2"/>
      <c r="K287" s="2"/>
      <c r="L287" s="2"/>
      <c r="M287" s="2"/>
      <c r="N287" s="2"/>
    </row>
    <row r="288" spans="1:14" ht="33.75" customHeight="1" thickBot="1" x14ac:dyDescent="0.3">
      <c r="A288" s="4" t="str">
        <f ca="1">IFERROR(__xludf.DUMMYFUNCTION("""COMPUTED_VALUE"""),"Vocabulaire des traites europeens = European treaties vocabulary= Λεξιλόγιο των Ευρωπαϊκών Συνθηκών : francais-english-ελληνικά / Commission des Communautés Européennes.")</f>
        <v>Vocabulaire des traites europeens = European treaties vocabulary= Λεξιλόγιο των Ευρωπαϊκών Συνθηκών : francais-english-ελληνικά / Commission des Communautés Européennes.</v>
      </c>
      <c r="B288" s="5" t="str">
        <f ca="1">IFERROR(__xludf.DUMMYFUNCTION("""COMPUTED_VALUE"""),"Επιτροπή των Ευρωπαϊκών Κοινοτήτων.")</f>
        <v>Επιτροπή των Ευρωπαϊκών Κοινοτήτων.</v>
      </c>
      <c r="C288" s="5"/>
      <c r="D288" s="4" t="str">
        <f ca="1">IFERROR(__xludf.DUMMYFUNCTION("""COMPUTED_VALUE"""),"Bruxelles : Commission des Communautés Européennes, 1979-1980.")</f>
        <v>Bruxelles : Commission des Communautés Européennes, 1979-1980.</v>
      </c>
      <c r="E288" s="5" t="str">
        <f ca="1">IFERROR(__xludf.DUMMYFUNCTION("""COMPUTED_VALUE"""),"34(4-672EC)(038) VTE 1980 2")</f>
        <v>34(4-672EC)(038) VTE 1980 2</v>
      </c>
      <c r="F288" s="6" t="str">
        <f ca="1">IFERROR(__xludf.DUMMYFUNCTION("""COMPUTED_VALUE"""),"Αίθουσα Διεθνούς Δικαίου και Εμπορικού Δικαίου")</f>
        <v>Αίθουσα Διεθνούς Δικαίου και Εμπορικού Δικαίου</v>
      </c>
      <c r="G288" s="2"/>
      <c r="H288" s="2"/>
      <c r="I288" s="2"/>
      <c r="J288" s="2"/>
      <c r="K288" s="2"/>
      <c r="L288" s="2"/>
      <c r="M288" s="2"/>
      <c r="N288" s="2"/>
    </row>
    <row r="289" spans="1:14" ht="33.75" customHeight="1" thickBot="1" x14ac:dyDescent="0.3">
      <c r="A289" s="4" t="str">
        <f ca="1">IFERROR(__xludf.DUMMYFUNCTION("""COMPUTED_VALUE"""),"E.U. law in a nutshell.")</f>
        <v>E.U. law in a nutshell.</v>
      </c>
      <c r="B289" s="5" t="str">
        <f ca="1">IFERROR(__xludf.DUMMYFUNCTION("""COMPUTED_VALUE"""),"Cuthbert, Mike.")</f>
        <v>Cuthbert, Mike.</v>
      </c>
      <c r="C289" s="5" t="str">
        <f ca="1">IFERROR(__xludf.DUMMYFUNCTION("""COMPUTED_VALUE"""),"5th ed. / by Mike Cuthbert.")</f>
        <v>5th ed. / by Mike Cuthbert.</v>
      </c>
      <c r="D289" s="4" t="str">
        <f ca="1">IFERROR(__xludf.DUMMYFUNCTION("""COMPUTED_VALUE"""),"London : Sweet &amp; Maxwell, 2006.")</f>
        <v>London : Sweet &amp; Maxwell, 2006.</v>
      </c>
      <c r="E289" s="5" t="str">
        <f ca="1">IFERROR(__xludf.DUMMYFUNCTION("""COMPUTED_VALUE"""),"34(4-672EU) CutM e 2006")</f>
        <v>34(4-672EU) CutM e 2006</v>
      </c>
      <c r="F289" s="6" t="str">
        <f ca="1">IFERROR(__xludf.DUMMYFUNCTION("""COMPUTED_VALUE"""),"Αίθουσα Διεθνούς Δικαίου και Εμπορικού Δικαίου")</f>
        <v>Αίθουσα Διεθνούς Δικαίου και Εμπορικού Δικαίου</v>
      </c>
      <c r="G289" s="2"/>
      <c r="H289" s="2"/>
      <c r="I289" s="2"/>
      <c r="J289" s="2"/>
      <c r="K289" s="2"/>
      <c r="L289" s="2"/>
      <c r="M289" s="2"/>
      <c r="N289" s="2"/>
    </row>
    <row r="290" spans="1:14" ht="33.75" customHeight="1" thickBot="1" x14ac:dyDescent="0.3">
      <c r="A290" s="2" t="s">
        <v>1083</v>
      </c>
      <c r="B290" s="2" t="s">
        <v>1084</v>
      </c>
      <c r="C290" s="2"/>
      <c r="D290" s="2" t="s">
        <v>1085</v>
      </c>
      <c r="E290" s="2" t="s">
        <v>1086</v>
      </c>
      <c r="F290" s="2" t="s">
        <v>7</v>
      </c>
      <c r="G290" s="2"/>
      <c r="H290" s="2"/>
      <c r="I290" s="2"/>
      <c r="J290" s="2"/>
      <c r="K290" s="2"/>
      <c r="L290" s="2"/>
      <c r="M290" s="2"/>
      <c r="N290" s="2"/>
    </row>
    <row r="291" spans="1:14" ht="33.75" customHeight="1" thickBot="1" x14ac:dyDescent="0.3">
      <c r="A291" s="2" t="s">
        <v>4316</v>
      </c>
      <c r="B291" s="2" t="s">
        <v>4317</v>
      </c>
      <c r="C291" s="2" t="s">
        <v>4318</v>
      </c>
      <c r="D291" s="2" t="s">
        <v>4319</v>
      </c>
      <c r="E291" s="2" t="s">
        <v>4320</v>
      </c>
      <c r="F291" s="2" t="s">
        <v>7</v>
      </c>
      <c r="G291" s="2"/>
      <c r="H291" s="2"/>
      <c r="I291" s="2"/>
      <c r="J291" s="2"/>
      <c r="K291" s="2"/>
      <c r="L291" s="2"/>
      <c r="M291" s="2"/>
      <c r="N291" s="2"/>
    </row>
    <row r="292" spans="1:14" ht="33.75" customHeight="1" thickBot="1" x14ac:dyDescent="0.3">
      <c r="A292" s="2" t="s">
        <v>3432</v>
      </c>
      <c r="B292" s="2" t="s">
        <v>3433</v>
      </c>
      <c r="C292" s="2"/>
      <c r="D292" s="2" t="s">
        <v>3434</v>
      </c>
      <c r="E292" s="2" t="s">
        <v>3435</v>
      </c>
      <c r="F292" s="2" t="s">
        <v>7</v>
      </c>
      <c r="G292" s="2"/>
      <c r="H292" s="2"/>
      <c r="I292" s="2"/>
      <c r="J292" s="2"/>
      <c r="K292" s="2"/>
      <c r="L292" s="2"/>
      <c r="M292" s="2"/>
      <c r="N292" s="2"/>
    </row>
    <row r="293" spans="1:14" ht="33.75" customHeight="1" thickBot="1" x14ac:dyDescent="0.3">
      <c r="A293" s="2" t="s">
        <v>3436</v>
      </c>
      <c r="B293" s="2"/>
      <c r="C293" s="2"/>
      <c r="D293" s="2" t="s">
        <v>3437</v>
      </c>
      <c r="E293" s="2" t="s">
        <v>3438</v>
      </c>
      <c r="F293" s="2" t="s">
        <v>7</v>
      </c>
      <c r="G293" s="2"/>
      <c r="H293" s="2"/>
      <c r="I293" s="2"/>
      <c r="J293" s="2"/>
      <c r="K293" s="2"/>
      <c r="L293" s="2"/>
      <c r="M293" s="2"/>
      <c r="N293" s="2"/>
    </row>
    <row r="294" spans="1:14" ht="33.75" customHeight="1" thickBot="1" x14ac:dyDescent="0.3">
      <c r="A294" s="2" t="s">
        <v>3439</v>
      </c>
      <c r="B294" s="2" t="s">
        <v>3440</v>
      </c>
      <c r="C294" s="2"/>
      <c r="D294" s="2" t="s">
        <v>3441</v>
      </c>
      <c r="E294" s="2" t="s">
        <v>3442</v>
      </c>
      <c r="F294" s="2" t="s">
        <v>7</v>
      </c>
      <c r="G294" s="2"/>
      <c r="H294" s="2"/>
      <c r="I294" s="2"/>
      <c r="J294" s="2"/>
      <c r="K294" s="2"/>
      <c r="L294" s="2"/>
      <c r="M294" s="2"/>
      <c r="N294" s="2"/>
    </row>
    <row r="295" spans="1:14" ht="33.75" customHeight="1" thickBot="1" x14ac:dyDescent="0.3">
      <c r="A295" s="2" t="s">
        <v>1695</v>
      </c>
      <c r="B295" s="2" t="s">
        <v>1696</v>
      </c>
      <c r="C295" s="2"/>
      <c r="D295" s="2" t="s">
        <v>1697</v>
      </c>
      <c r="E295" s="2" t="s">
        <v>1698</v>
      </c>
      <c r="F295" s="2" t="s">
        <v>7</v>
      </c>
      <c r="G295" s="2"/>
      <c r="H295" s="2"/>
      <c r="I295" s="2"/>
      <c r="J295" s="2"/>
      <c r="K295" s="2"/>
      <c r="L295" s="2"/>
      <c r="M295" s="2"/>
      <c r="N295" s="2"/>
    </row>
    <row r="296" spans="1:14" ht="33.75" customHeight="1" thickBot="1" x14ac:dyDescent="0.3">
      <c r="A296" s="2" t="s">
        <v>3443</v>
      </c>
      <c r="B296" s="2" t="s">
        <v>390</v>
      </c>
      <c r="C296" s="2"/>
      <c r="D296" s="2" t="s">
        <v>3444</v>
      </c>
      <c r="E296" s="2" t="s">
        <v>3445</v>
      </c>
      <c r="F296" s="2" t="s">
        <v>7</v>
      </c>
      <c r="G296" s="2"/>
      <c r="H296" s="2"/>
      <c r="I296" s="2"/>
      <c r="J296" s="2"/>
      <c r="K296" s="2"/>
      <c r="L296" s="2"/>
      <c r="M296" s="2"/>
      <c r="N296" s="2"/>
    </row>
    <row r="297" spans="1:14" ht="33.75" customHeight="1" thickBot="1" x14ac:dyDescent="0.3">
      <c r="A297" s="2" t="s">
        <v>3446</v>
      </c>
      <c r="B297" s="2"/>
      <c r="C297" s="2" t="s">
        <v>3447</v>
      </c>
      <c r="D297" s="2" t="s">
        <v>2213</v>
      </c>
      <c r="E297" s="2" t="s">
        <v>3448</v>
      </c>
      <c r="F297" s="2" t="s">
        <v>7</v>
      </c>
      <c r="G297" s="2"/>
      <c r="H297" s="2"/>
      <c r="I297" s="2"/>
      <c r="J297" s="2"/>
      <c r="K297" s="2"/>
      <c r="L297" s="2"/>
      <c r="M297" s="2"/>
      <c r="N297" s="2"/>
    </row>
    <row r="298" spans="1:14" ht="33.75" customHeight="1" thickBot="1" x14ac:dyDescent="0.3">
      <c r="A298" s="2" t="s">
        <v>4872</v>
      </c>
      <c r="B298" s="2" t="s">
        <v>4873</v>
      </c>
      <c r="C298" s="2"/>
      <c r="D298" s="2" t="s">
        <v>10</v>
      </c>
      <c r="E298" s="2" t="s">
        <v>4874</v>
      </c>
      <c r="F298" s="2" t="s">
        <v>7</v>
      </c>
      <c r="G298" s="2"/>
      <c r="H298" s="2"/>
      <c r="I298" s="2"/>
      <c r="J298" s="2"/>
      <c r="K298" s="2"/>
      <c r="L298" s="2"/>
      <c r="M298" s="2"/>
      <c r="N298" s="2"/>
    </row>
    <row r="299" spans="1:14" ht="33.75" customHeight="1" thickBot="1" x14ac:dyDescent="0.3">
      <c r="A299" s="2" t="s">
        <v>440</v>
      </c>
      <c r="B299" s="2" t="s">
        <v>441</v>
      </c>
      <c r="C299" s="2"/>
      <c r="D299" s="2" t="s">
        <v>442</v>
      </c>
      <c r="E299" s="2" t="s">
        <v>443</v>
      </c>
      <c r="F299" s="2" t="s">
        <v>7</v>
      </c>
      <c r="G299" s="2"/>
      <c r="H299" s="2"/>
      <c r="I299" s="2"/>
      <c r="J299" s="2"/>
      <c r="K299" s="2"/>
      <c r="L299" s="2"/>
      <c r="M299" s="2"/>
      <c r="N299" s="2"/>
    </row>
    <row r="300" spans="1:14" ht="33.75" customHeight="1" thickBot="1" x14ac:dyDescent="0.3">
      <c r="A300" s="2" t="s">
        <v>5061</v>
      </c>
      <c r="B300" s="2"/>
      <c r="C300" s="2"/>
      <c r="D300" s="2" t="s">
        <v>5062</v>
      </c>
      <c r="E300" s="2" t="s">
        <v>5063</v>
      </c>
      <c r="F300" s="2" t="s">
        <v>7</v>
      </c>
      <c r="G300" s="2"/>
      <c r="H300" s="2"/>
      <c r="I300" s="2"/>
      <c r="J300" s="2"/>
      <c r="K300" s="2"/>
      <c r="L300" s="2"/>
      <c r="M300" s="2"/>
      <c r="N300" s="2"/>
    </row>
    <row r="301" spans="1:14" ht="33.75" customHeight="1" thickBot="1" x14ac:dyDescent="0.3">
      <c r="A301" s="4" t="str">
        <f ca="1">IFERROR(__xludf.DUMMYFUNCTION("""COMPUTED_VALUE"""),"1. Europäischer Juristentag : Nürnberg 2001 = 1st European Jurists Forum = 1ére Journée de Juristes Européens.")</f>
        <v>1. Europäischer Juristentag : Nürnberg 2001 = 1st European Jurists Forum = 1ére Journée de Juristes Européens.</v>
      </c>
      <c r="B301" s="5" t="str">
        <f ca="1">IFERROR(__xludf.DUMMYFUNCTION("""COMPUTED_VALUE"""),"European Jurists Forum (1st : 2001 : Nuremberg, Germany)")</f>
        <v>European Jurists Forum (1st : 2001 : Nuremberg, Germany)</v>
      </c>
      <c r="C301" s="5" t="str">
        <f ca="1">IFERROR(__xludf.DUMMYFUNCTION("""COMPUTED_VALUE"""),"2. erw. Aufl.")</f>
        <v>2. erw. Aufl.</v>
      </c>
      <c r="D301" s="4" t="str">
        <f ca="1">IFERROR(__xludf.DUMMYFUNCTION("""COMPUTED_VALUE"""),"Baden - Baden : Nomos, 2002.")</f>
        <v>Baden - Baden : Nomos, 2002.</v>
      </c>
      <c r="E301" s="5" t="str">
        <f ca="1">IFERROR(__xludf.DUMMYFUNCTION("""COMPUTED_VALUE"""),"34(4-672EU)(063) EJF2001 e 2002")</f>
        <v>34(4-672EU)(063) EJF2001 e 2002</v>
      </c>
      <c r="F301" s="6" t="str">
        <f ca="1">IFERROR(__xludf.DUMMYFUNCTION("""COMPUTED_VALUE"""),"Αίθουσα Αστικού και Αστικού Δικονομικού Δικαίου")</f>
        <v>Αίθουσα Αστικού και Αστικού Δικονομικού Δικαίου</v>
      </c>
      <c r="G301" s="2"/>
      <c r="H301" s="2"/>
      <c r="I301" s="2"/>
      <c r="J301" s="2"/>
      <c r="K301" s="2"/>
      <c r="L301" s="2"/>
      <c r="M301" s="2"/>
      <c r="N301" s="2"/>
    </row>
    <row r="302" spans="1:14" ht="33.75" customHeight="1" thickBot="1" x14ac:dyDescent="0.3">
      <c r="A302" s="4" t="str">
        <f ca="1">IFERROR(__xludf.DUMMYFUNCTION("""COMPUTED_VALUE"""),"Foster on EU Law / Nigel Foster.")</f>
        <v>Foster on EU Law / Nigel Foster.</v>
      </c>
      <c r="B302" s="5" t="str">
        <f ca="1">IFERROR(__xludf.DUMMYFUNCTION("""COMPUTED_VALUE"""),"Foster, Nigel G.")</f>
        <v>Foster, Nigel G.</v>
      </c>
      <c r="C302" s="5" t="str">
        <f ca="1">IFERROR(__xludf.DUMMYFUNCTION("""COMPUTED_VALUE"""),"6th ed.")</f>
        <v>6th ed.</v>
      </c>
      <c r="D302" s="4" t="str">
        <f ca="1">IFERROR(__xludf.DUMMYFUNCTION("""COMPUTED_VALUE"""),"Oxford : Oxford University Press, 2007.")</f>
        <v>Oxford : Oxford University Press, 2007.</v>
      </c>
      <c r="E302" s="5" t="str">
        <f ca="1">IFERROR(__xludf.DUMMYFUNCTION("""COMPUTED_VALUE"""),"34(4-672EU)(076) FosN e 2007")</f>
        <v>34(4-672EU)(076) FosN e 2007</v>
      </c>
      <c r="F302" s="6" t="str">
        <f ca="1">IFERROR(__xludf.DUMMYFUNCTION("""COMPUTED_VALUE"""),"Αίθουσα Διεθνούς Δικαίου και Εμπορικού Δικαίου")</f>
        <v>Αίθουσα Διεθνούς Δικαίου και Εμπορικού Δικαίου</v>
      </c>
      <c r="G302" s="2"/>
      <c r="H302" s="2"/>
      <c r="I302" s="2"/>
      <c r="J302" s="2"/>
      <c r="K302" s="2"/>
      <c r="L302" s="2"/>
      <c r="M302" s="2"/>
      <c r="N302" s="2"/>
    </row>
    <row r="303" spans="1:14" ht="33.75" customHeight="1" thickBot="1" x14ac:dyDescent="0.3">
      <c r="A303" s="4" t="str">
        <f ca="1">IFERROR(__xludf.DUMMYFUNCTION("""COMPUTED_VALUE"""),"European community law : selected documents / by George A. Bermann ... [et al.].")</f>
        <v>European community law : selected documents / by George A. Bermann ... [et al.].</v>
      </c>
      <c r="B303" s="5" t="str">
        <f ca="1">IFERROR(__xludf.DUMMYFUNCTION("""COMPUTED_VALUE"""),"Bermann, George A.")</f>
        <v>Bermann, George A.</v>
      </c>
      <c r="C303" s="5"/>
      <c r="D303" s="4" t="str">
        <f ca="1">IFERROR(__xludf.DUMMYFUNCTION("""COMPUTED_VALUE"""),"St. Paul, Minn. : West Publishing Co, 1993.")</f>
        <v>St. Paul, Minn. : West Publishing Co, 1993.</v>
      </c>
      <c r="E303" s="5" t="str">
        <f ca="1">IFERROR(__xludf.DUMMYFUNCTION("""COMPUTED_VALUE"""),"34(4-672EU)(094.2) BerG e 1993")</f>
        <v>34(4-672EU)(094.2) BerG e 1993</v>
      </c>
      <c r="F303" s="6" t="str">
        <f ca="1">IFERROR(__xludf.DUMMYFUNCTION("""COMPUTED_VALUE"""),"Αίθουσα Διεθνούς Δικαίου και Εμπορικού Δικαίου")</f>
        <v>Αίθουσα Διεθνούς Δικαίου και Εμπορικού Δικαίου</v>
      </c>
      <c r="G303" s="2"/>
      <c r="H303" s="2"/>
      <c r="I303" s="2"/>
      <c r="J303" s="2"/>
      <c r="K303" s="2"/>
      <c r="L303" s="2"/>
      <c r="M303" s="2"/>
      <c r="N303" s="2"/>
    </row>
    <row r="304" spans="1:14" ht="33.75" customHeight="1" thickBot="1" x14ac:dyDescent="0.3">
      <c r="A304" s="2" t="s">
        <v>1699</v>
      </c>
      <c r="B304" s="2"/>
      <c r="C304" s="2"/>
      <c r="D304" s="2" t="s">
        <v>1700</v>
      </c>
      <c r="E304" s="2" t="s">
        <v>1701</v>
      </c>
      <c r="F304" s="2" t="s">
        <v>7</v>
      </c>
      <c r="G304" s="2"/>
      <c r="H304" s="2"/>
      <c r="I304" s="2"/>
      <c r="J304" s="2"/>
      <c r="K304" s="2"/>
      <c r="L304" s="2"/>
      <c r="M304" s="2"/>
      <c r="N304" s="2"/>
    </row>
    <row r="305" spans="1:14" ht="33.75" customHeight="1" thickBot="1" x14ac:dyDescent="0.3">
      <c r="A305" s="2" t="s">
        <v>1702</v>
      </c>
      <c r="B305" s="2" t="s">
        <v>1703</v>
      </c>
      <c r="C305" s="2"/>
      <c r="D305" s="2" t="s">
        <v>1704</v>
      </c>
      <c r="E305" s="2" t="s">
        <v>1705</v>
      </c>
      <c r="F305" s="2" t="s">
        <v>12</v>
      </c>
      <c r="G305" s="2"/>
      <c r="H305" s="2"/>
      <c r="I305" s="2"/>
      <c r="J305" s="2"/>
      <c r="K305" s="2"/>
      <c r="L305" s="2"/>
      <c r="M305" s="2"/>
      <c r="N305" s="2"/>
    </row>
    <row r="306" spans="1:14" ht="33.75" customHeight="1" thickBot="1" x14ac:dyDescent="0.3">
      <c r="A306" s="2" t="s">
        <v>1706</v>
      </c>
      <c r="B306" s="2" t="s">
        <v>1707</v>
      </c>
      <c r="C306" s="2"/>
      <c r="D306" s="2" t="s">
        <v>1708</v>
      </c>
      <c r="E306" s="2" t="s">
        <v>1709</v>
      </c>
      <c r="F306" s="2" t="s">
        <v>7</v>
      </c>
      <c r="G306" s="2"/>
      <c r="H306" s="2"/>
      <c r="I306" s="2"/>
      <c r="J306" s="2"/>
      <c r="K306" s="2"/>
      <c r="L306" s="2"/>
      <c r="M306" s="2"/>
      <c r="N306" s="2"/>
    </row>
    <row r="307" spans="1:14" ht="33.75" customHeight="1" thickBot="1" x14ac:dyDescent="0.3">
      <c r="A307" s="2" t="s">
        <v>5064</v>
      </c>
      <c r="B307" s="2" t="s">
        <v>1278</v>
      </c>
      <c r="C307" s="2" t="s">
        <v>5065</v>
      </c>
      <c r="D307" s="2" t="s">
        <v>5066</v>
      </c>
      <c r="E307" s="2" t="s">
        <v>5067</v>
      </c>
      <c r="F307" s="2" t="s">
        <v>6</v>
      </c>
      <c r="G307" s="2"/>
      <c r="H307" s="2"/>
      <c r="I307" s="2"/>
      <c r="J307" s="2"/>
      <c r="K307" s="2"/>
      <c r="L307" s="2"/>
      <c r="M307" s="2"/>
      <c r="N307" s="2"/>
    </row>
    <row r="308" spans="1:14" ht="33.75" customHeight="1" thickBot="1" x14ac:dyDescent="0.3">
      <c r="A308" s="2" t="s">
        <v>4875</v>
      </c>
      <c r="B308" s="2" t="s">
        <v>4876</v>
      </c>
      <c r="C308" s="2"/>
      <c r="D308" s="2" t="s">
        <v>4877</v>
      </c>
      <c r="E308" s="2" t="s">
        <v>4878</v>
      </c>
      <c r="F308" s="2" t="s">
        <v>6</v>
      </c>
      <c r="G308" s="2"/>
      <c r="H308" s="2"/>
      <c r="I308" s="2"/>
      <c r="J308" s="2"/>
      <c r="K308" s="2"/>
      <c r="L308" s="2"/>
      <c r="M308" s="2"/>
      <c r="N308" s="2"/>
    </row>
    <row r="309" spans="1:14" ht="33.75" customHeight="1" thickBot="1" x14ac:dyDescent="0.3">
      <c r="A309" s="2" t="s">
        <v>4879</v>
      </c>
      <c r="B309" s="2" t="s">
        <v>4880</v>
      </c>
      <c r="C309" s="2"/>
      <c r="D309" s="2" t="s">
        <v>4806</v>
      </c>
      <c r="E309" s="2" t="s">
        <v>4881</v>
      </c>
      <c r="F309" s="2" t="s">
        <v>11</v>
      </c>
      <c r="G309" s="2"/>
      <c r="H309" s="2"/>
      <c r="I309" s="2"/>
      <c r="J309" s="2"/>
      <c r="K309" s="2"/>
      <c r="L309" s="2"/>
      <c r="M309" s="2"/>
      <c r="N309" s="2"/>
    </row>
    <row r="310" spans="1:14" ht="33.75" customHeight="1" thickBot="1" x14ac:dyDescent="0.3">
      <c r="A310" s="2" t="s">
        <v>2828</v>
      </c>
      <c r="B310" s="2" t="s">
        <v>2829</v>
      </c>
      <c r="C310" s="2"/>
      <c r="D310" s="2" t="s">
        <v>2830</v>
      </c>
      <c r="E310" s="2" t="s">
        <v>2831</v>
      </c>
      <c r="F310" s="2" t="s">
        <v>6</v>
      </c>
      <c r="G310" s="2"/>
      <c r="H310" s="2"/>
      <c r="I310" s="2"/>
      <c r="J310" s="2"/>
      <c r="K310" s="2"/>
      <c r="L310" s="2"/>
      <c r="M310" s="2"/>
      <c r="N310" s="2"/>
    </row>
    <row r="311" spans="1:14" ht="33.75" customHeight="1" thickBot="1" x14ac:dyDescent="0.3">
      <c r="A311" s="2" t="s">
        <v>2832</v>
      </c>
      <c r="B311" s="2" t="s">
        <v>2833</v>
      </c>
      <c r="C311" s="2"/>
      <c r="D311" s="2" t="s">
        <v>2834</v>
      </c>
      <c r="E311" s="2" t="s">
        <v>2835</v>
      </c>
      <c r="F311" s="2" t="s">
        <v>6</v>
      </c>
      <c r="G311" s="2"/>
      <c r="H311" s="2"/>
      <c r="I311" s="2"/>
      <c r="J311" s="2"/>
      <c r="K311" s="2"/>
      <c r="L311" s="2"/>
      <c r="M311" s="2"/>
      <c r="N311" s="2"/>
    </row>
    <row r="312" spans="1:14" ht="33.75" customHeight="1" thickBot="1" x14ac:dyDescent="0.3">
      <c r="A312" s="2" t="s">
        <v>1710</v>
      </c>
      <c r="B312" s="2" t="s">
        <v>1711</v>
      </c>
      <c r="C312" s="2"/>
      <c r="D312" s="2" t="s">
        <v>1712</v>
      </c>
      <c r="E312" s="2" t="s">
        <v>1713</v>
      </c>
      <c r="F312" s="2" t="s">
        <v>6</v>
      </c>
      <c r="G312" s="2"/>
      <c r="H312" s="2"/>
      <c r="I312" s="2"/>
      <c r="J312" s="2"/>
      <c r="K312" s="2"/>
      <c r="L312" s="2"/>
      <c r="M312" s="2"/>
      <c r="N312" s="2"/>
    </row>
    <row r="313" spans="1:14" ht="33.75" customHeight="1" thickBot="1" x14ac:dyDescent="0.3">
      <c r="A313" s="2" t="s">
        <v>2836</v>
      </c>
      <c r="B313" s="2" t="s">
        <v>2837</v>
      </c>
      <c r="C313" s="2"/>
      <c r="D313" s="2" t="s">
        <v>2838</v>
      </c>
      <c r="E313" s="2" t="s">
        <v>2839</v>
      </c>
      <c r="F313" s="2" t="s">
        <v>6</v>
      </c>
      <c r="G313" s="2"/>
      <c r="H313" s="2"/>
      <c r="I313" s="2"/>
      <c r="J313" s="2"/>
      <c r="K313" s="2"/>
      <c r="L313" s="2"/>
      <c r="M313" s="2"/>
      <c r="N313" s="2"/>
    </row>
    <row r="314" spans="1:14" ht="33.75" customHeight="1" thickBot="1" x14ac:dyDescent="0.3">
      <c r="A314" s="4" t="str">
        <f ca="1">IFERROR(__xludf.DUMMYFUNCTION("""COMPUTED_VALUE"""),"Αποφάσεις που δόθηκαν από το Ανώτατο Δικαστήριο Κύπρου : κατ' έφεση και πρωτοβάθμια / [Ανώτατο Δικαστήριο Κύπρου]   εκδότρια Μαριέττα Μιχαηλίδου.")</f>
        <v>Αποφάσεις που δόθηκαν από το Ανώτατο Δικαστήριο Κύπρου : κατ' έφεση και πρωτοβάθμια / [Ανώτατο Δικαστήριο Κύπρου]   εκδότρια Μαριέττα Μιχαηλίδου.</v>
      </c>
      <c r="B314" s="5" t="str">
        <f ca="1">IFERROR(__xludf.DUMMYFUNCTION("""COMPUTED_VALUE"""),"Κύπρος Ανώτατο Δικαστήριο.")</f>
        <v>Κύπρος Ανώτατο Δικαστήριο.</v>
      </c>
      <c r="C314" s="5"/>
      <c r="D314" s="4" t="str">
        <f ca="1">IFERROR(__xludf.DUMMYFUNCTION("""COMPUTED_VALUE"""),"Λευκωσία : Τυπογραφείο, 1995-")</f>
        <v>Λευκωσία : Τυπογραφείο, 1995-</v>
      </c>
      <c r="E314" s="5" t="str">
        <f ca="1">IFERROR(__xludf.DUMMYFUNCTION("""COMPUTED_VALUE"""),"34(564.3)(094.9) Κ.ΑΔ α 1995 2")</f>
        <v>34(564.3)(094.9) Κ.ΑΔ α 1995 2</v>
      </c>
      <c r="F314" s="6" t="str">
        <f ca="1">IFERROR(__xludf.DUMMYFUNCTION("""COMPUTED_VALUE"""),"Αίθουσα Αστικού και Αστικού Δικονομικού Δικαίου")</f>
        <v>Αίθουσα Αστικού και Αστικού Δικονομικού Δικαίου</v>
      </c>
      <c r="G314" s="2"/>
      <c r="H314" s="2"/>
      <c r="I314" s="2"/>
      <c r="J314" s="2"/>
      <c r="K314" s="2"/>
      <c r="L314" s="2"/>
      <c r="M314" s="2"/>
      <c r="N314" s="2"/>
    </row>
    <row r="315" spans="1:14" ht="33.75" customHeight="1" thickBot="1" x14ac:dyDescent="0.3">
      <c r="A315" s="2" t="s">
        <v>3449</v>
      </c>
      <c r="B315" s="2" t="s">
        <v>3450</v>
      </c>
      <c r="C315" s="2" t="s">
        <v>1051</v>
      </c>
      <c r="D315" s="2" t="s">
        <v>3451</v>
      </c>
      <c r="E315" s="2" t="s">
        <v>3452</v>
      </c>
      <c r="F315" s="2" t="s">
        <v>7</v>
      </c>
      <c r="G315" s="2"/>
      <c r="H315" s="2"/>
      <c r="I315" s="2"/>
      <c r="J315" s="2"/>
      <c r="K315" s="2"/>
      <c r="L315" s="2"/>
      <c r="M315" s="2"/>
      <c r="N315" s="2"/>
    </row>
    <row r="316" spans="1:14" ht="33.75" customHeight="1" thickBot="1" x14ac:dyDescent="0.3">
      <c r="A316" s="2" t="s">
        <v>1714</v>
      </c>
      <c r="B316" s="2" t="s">
        <v>1715</v>
      </c>
      <c r="C316" s="2" t="s">
        <v>1716</v>
      </c>
      <c r="D316" s="2" t="s">
        <v>1717</v>
      </c>
      <c r="E316" s="2" t="s">
        <v>1718</v>
      </c>
      <c r="F316" s="2" t="s">
        <v>6</v>
      </c>
      <c r="G316" s="2"/>
      <c r="H316" s="2"/>
      <c r="I316" s="2"/>
      <c r="J316" s="2"/>
      <c r="K316" s="2"/>
      <c r="L316" s="2"/>
      <c r="M316" s="2"/>
      <c r="N316" s="2"/>
    </row>
    <row r="317" spans="1:14" ht="33.75" customHeight="1" thickBot="1" x14ac:dyDescent="0.3">
      <c r="A317" s="2" t="s">
        <v>3898</v>
      </c>
      <c r="B317" s="2" t="s">
        <v>3899</v>
      </c>
      <c r="C317" s="2" t="s">
        <v>43</v>
      </c>
      <c r="D317" s="2" t="s">
        <v>3900</v>
      </c>
      <c r="E317" s="2" t="s">
        <v>3901</v>
      </c>
      <c r="F317" s="2" t="s">
        <v>12</v>
      </c>
      <c r="G317" s="2"/>
      <c r="H317" s="2"/>
      <c r="I317" s="2"/>
      <c r="J317" s="2"/>
      <c r="K317" s="2"/>
      <c r="L317" s="2"/>
      <c r="M317" s="2"/>
      <c r="N317" s="2"/>
    </row>
    <row r="318" spans="1:14" ht="33.75" customHeight="1" thickBot="1" x14ac:dyDescent="0.3">
      <c r="A318" s="2" t="s">
        <v>3902</v>
      </c>
      <c r="B318" s="2" t="s">
        <v>3903</v>
      </c>
      <c r="C318" s="2"/>
      <c r="D318" s="2" t="s">
        <v>3904</v>
      </c>
      <c r="E318" s="2" t="s">
        <v>3905</v>
      </c>
      <c r="F318" s="2" t="s">
        <v>12</v>
      </c>
      <c r="G318" s="2"/>
      <c r="H318" s="2"/>
      <c r="I318" s="2"/>
      <c r="J318" s="2"/>
      <c r="K318" s="2"/>
      <c r="L318" s="2"/>
      <c r="M318" s="2"/>
      <c r="N318" s="2"/>
    </row>
    <row r="319" spans="1:14" ht="33.75" customHeight="1" thickBot="1" x14ac:dyDescent="0.3">
      <c r="A319" s="4" t="str">
        <f ca="1">IFERROR(__xludf.DUMMYFUNCTION("""COMPUTED_VALUE"""),"The eight secrets of top exam performance in law school : an easy-to-use, step-by-step approach for achieving great grades / by Charles H. Whitebread.")</f>
        <v>The eight secrets of top exam performance in law school : an easy-to-use, step-by-step approach for achieving great grades / by Charles H. Whitebread.</v>
      </c>
      <c r="B319" s="5" t="str">
        <f ca="1">IFERROR(__xludf.DUMMYFUNCTION("""COMPUTED_VALUE"""),"Whitebread, Charles H.")</f>
        <v>Whitebread, Charles H.</v>
      </c>
      <c r="C319" s="5" t="str">
        <f ca="1">IFERROR(__xludf.DUMMYFUNCTION("""COMPUTED_VALUE"""),"2nd ed.")</f>
        <v>2nd ed.</v>
      </c>
      <c r="D319" s="4" t="str">
        <f ca="1">IFERROR(__xludf.DUMMYFUNCTION("""COMPUTED_VALUE"""),"St. Paul : Thomson/West, c2008.")</f>
        <v>St. Paul : Thomson/West, c2008.</v>
      </c>
      <c r="E319" s="5" t="str">
        <f ca="1">IFERROR(__xludf.DUMMYFUNCTION("""COMPUTED_VALUE"""),"34(73)(079) WhiC e 2008")</f>
        <v>34(73)(079) WhiC e 2008</v>
      </c>
      <c r="F319" s="6" t="str">
        <f ca="1">IFERROR(__xludf.DUMMYFUNCTION("""COMPUTED_VALUE"""),"Αίθουσα Αστικού και Αστικού Δικονομικού Δικαίου")</f>
        <v>Αίθουσα Αστικού και Αστικού Δικονομικού Δικαίου</v>
      </c>
      <c r="G319" s="2"/>
      <c r="H319" s="2"/>
      <c r="I319" s="2"/>
      <c r="J319" s="2"/>
      <c r="K319" s="2"/>
      <c r="L319" s="2"/>
      <c r="M319" s="2"/>
      <c r="N319" s="2"/>
    </row>
    <row r="320" spans="1:14" ht="33.75" customHeight="1" thickBot="1" x14ac:dyDescent="0.3">
      <c r="A320" s="2" t="s">
        <v>3453</v>
      </c>
      <c r="B320" s="2" t="s">
        <v>3454</v>
      </c>
      <c r="C320" s="2"/>
      <c r="D320" s="2" t="s">
        <v>3455</v>
      </c>
      <c r="E320" s="2" t="s">
        <v>3456</v>
      </c>
      <c r="F320" s="2" t="s">
        <v>7</v>
      </c>
      <c r="G320" s="2"/>
      <c r="H320" s="2"/>
      <c r="I320" s="2"/>
      <c r="J320" s="2"/>
      <c r="K320" s="2"/>
      <c r="L320" s="2"/>
      <c r="M320" s="2"/>
      <c r="N320" s="2"/>
    </row>
    <row r="321" spans="1:19" ht="33.75" customHeight="1" thickBot="1" x14ac:dyDescent="0.3">
      <c r="A321" s="2" t="s">
        <v>1719</v>
      </c>
      <c r="B321" s="2" t="s">
        <v>1720</v>
      </c>
      <c r="C321" s="2"/>
      <c r="D321" s="2" t="s">
        <v>1721</v>
      </c>
      <c r="E321" s="2" t="s">
        <v>1722</v>
      </c>
      <c r="F321" s="2" t="s">
        <v>12</v>
      </c>
      <c r="G321" s="2"/>
      <c r="H321" s="2"/>
      <c r="I321" s="2"/>
      <c r="J321" s="2"/>
      <c r="K321" s="2"/>
      <c r="L321" s="2"/>
      <c r="M321" s="2"/>
      <c r="N321" s="2"/>
    </row>
    <row r="322" spans="1:19" ht="33.75" customHeight="1" thickBot="1" x14ac:dyDescent="0.3">
      <c r="A322" s="2" t="s">
        <v>1723</v>
      </c>
      <c r="B322" s="2" t="s">
        <v>1724</v>
      </c>
      <c r="C322" s="2"/>
      <c r="D322" s="2" t="s">
        <v>1725</v>
      </c>
      <c r="E322" s="2" t="s">
        <v>1726</v>
      </c>
      <c r="F322" s="2" t="s">
        <v>12</v>
      </c>
      <c r="G322" s="2"/>
      <c r="H322" s="2"/>
      <c r="I322" s="2"/>
      <c r="J322" s="2"/>
      <c r="K322" s="2"/>
      <c r="L322" s="2"/>
      <c r="M322" s="2"/>
      <c r="N322" s="2"/>
    </row>
    <row r="323" spans="1:19" ht="33.75" customHeight="1" thickBot="1" x14ac:dyDescent="0.3">
      <c r="A323" s="2" t="s">
        <v>3457</v>
      </c>
      <c r="B323" s="2" t="s">
        <v>3458</v>
      </c>
      <c r="C323" s="2" t="s">
        <v>3459</v>
      </c>
      <c r="D323" s="2" t="s">
        <v>3460</v>
      </c>
      <c r="E323" s="2" t="s">
        <v>3461</v>
      </c>
      <c r="F323" s="2" t="s">
        <v>7</v>
      </c>
      <c r="G323" s="2"/>
      <c r="H323" s="2"/>
      <c r="I323" s="2"/>
      <c r="J323" s="2"/>
      <c r="K323" s="2"/>
      <c r="L323" s="2"/>
      <c r="M323" s="2"/>
      <c r="N323" s="2"/>
    </row>
    <row r="324" spans="1:19" ht="33.75" customHeight="1" thickBot="1" x14ac:dyDescent="0.3">
      <c r="A324" s="2" t="s">
        <v>1727</v>
      </c>
      <c r="B324" s="2"/>
      <c r="C324" s="2"/>
      <c r="D324" s="2" t="s">
        <v>1728</v>
      </c>
      <c r="E324" s="2" t="s">
        <v>1729</v>
      </c>
      <c r="F324" s="2" t="s">
        <v>6</v>
      </c>
      <c r="G324" s="2"/>
      <c r="H324" s="2"/>
      <c r="I324" s="2"/>
      <c r="J324" s="2"/>
      <c r="K324" s="2"/>
      <c r="L324" s="2"/>
      <c r="M324" s="2"/>
      <c r="N324" s="2"/>
    </row>
    <row r="325" spans="1:19" ht="33.75" customHeight="1" thickBot="1" x14ac:dyDescent="0.3">
      <c r="A325" s="2" t="s">
        <v>2504</v>
      </c>
      <c r="B325" s="2" t="s">
        <v>2505</v>
      </c>
      <c r="C325" s="2"/>
      <c r="D325" s="2" t="s">
        <v>2506</v>
      </c>
      <c r="E325" s="2" t="s">
        <v>2507</v>
      </c>
      <c r="F325" s="2" t="s">
        <v>12</v>
      </c>
      <c r="G325" s="2"/>
      <c r="H325" s="2"/>
      <c r="I325" s="2"/>
      <c r="J325" s="2"/>
      <c r="K325" s="2"/>
      <c r="L325" s="2"/>
      <c r="M325" s="2"/>
      <c r="N325" s="2"/>
    </row>
    <row r="326" spans="1:19" ht="33.75" customHeight="1" thickBot="1" x14ac:dyDescent="0.3">
      <c r="A326" s="2" t="s">
        <v>3906</v>
      </c>
      <c r="B326" s="2" t="s">
        <v>3907</v>
      </c>
      <c r="C326" s="2"/>
      <c r="D326" s="2" t="s">
        <v>3908</v>
      </c>
      <c r="E326" s="2" t="s">
        <v>3909</v>
      </c>
      <c r="F326" s="2" t="s">
        <v>12</v>
      </c>
      <c r="G326" s="2"/>
      <c r="H326" s="2"/>
      <c r="I326" s="2"/>
      <c r="J326" s="2"/>
      <c r="K326" s="2"/>
      <c r="L326" s="2"/>
      <c r="M326" s="2"/>
      <c r="N326" s="2"/>
    </row>
    <row r="327" spans="1:19" ht="33.75" customHeight="1" thickBot="1" x14ac:dyDescent="0.3">
      <c r="A327" s="2" t="s">
        <v>3462</v>
      </c>
      <c r="B327" s="2" t="s">
        <v>3463</v>
      </c>
      <c r="C327" s="2"/>
      <c r="D327" s="2" t="s">
        <v>3464</v>
      </c>
      <c r="E327" s="2" t="s">
        <v>3465</v>
      </c>
      <c r="F327" s="2" t="s">
        <v>7</v>
      </c>
      <c r="G327" s="2"/>
      <c r="H327" s="2"/>
      <c r="I327" s="2"/>
      <c r="J327" s="2"/>
      <c r="K327" s="2"/>
      <c r="L327" s="2"/>
      <c r="M327" s="2"/>
      <c r="N327" s="2"/>
    </row>
    <row r="328" spans="1:19" ht="33.75" customHeight="1" thickBot="1" x14ac:dyDescent="0.3">
      <c r="A328" s="2" t="s">
        <v>2508</v>
      </c>
      <c r="B328" s="2" t="s">
        <v>2509</v>
      </c>
      <c r="C328" s="2"/>
      <c r="D328" s="2" t="s">
        <v>2510</v>
      </c>
      <c r="E328" s="2" t="s">
        <v>2511</v>
      </c>
      <c r="F328" s="2" t="s">
        <v>12</v>
      </c>
      <c r="G328" s="2"/>
      <c r="H328" s="2"/>
      <c r="I328" s="2"/>
      <c r="J328" s="2"/>
      <c r="K328" s="2"/>
      <c r="L328" s="2"/>
      <c r="M328" s="2"/>
      <c r="N328" s="2"/>
    </row>
    <row r="329" spans="1:19" ht="33.75" customHeight="1" thickBot="1" x14ac:dyDescent="0.3">
      <c r="A329" s="4" t="str">
        <f ca="1">IFERROR(__xludf.DUMMYFUNCTION("""COMPUTED_VALUE"""),"A sourcebook on Byzantine law : illustrating Byzantine law through the sources / by Daphne Penna, Roos Meijering.")</f>
        <v>A sourcebook on Byzantine law : illustrating Byzantine law through the sources / by Daphne Penna, Roos Meijering.</v>
      </c>
      <c r="B329" s="5" t="str">
        <f ca="1">IFERROR(__xludf.DUMMYFUNCTION("""COMPUTED_VALUE"""),"Penna, Daphne.")</f>
        <v>Penna, Daphne.</v>
      </c>
      <c r="C329" s="5"/>
      <c r="D329" s="4" t="str">
        <f ca="1">IFERROR(__xludf.DUMMYFUNCTION("""COMPUTED_VALUE"""),"Leiden   Boston : Brill, 2022.")</f>
        <v>Leiden   Boston : Brill, 2022.</v>
      </c>
      <c r="E329" s="5" t="str">
        <f ca="1">IFERROR(__xludf.DUMMYFUNCTION("""COMPUTED_VALUE"""),"34*(39)(093.2) PenD s 2022")</f>
        <v>34*(39)(093.2) PenD s 2022</v>
      </c>
      <c r="F329" s="6" t="str">
        <f ca="1">IFERROR(__xludf.DUMMYFUNCTION("""COMPUTED_VALUE"""),"Αίθουσα Ιστορίας, Θεωρίας και Φιλοσοφίας του Δικαίου")</f>
        <v>Αίθουσα Ιστορίας, Θεωρίας και Φιλοσοφίας του Δικαίου</v>
      </c>
      <c r="G329" s="2"/>
      <c r="H329" s="2"/>
      <c r="I329" s="2"/>
      <c r="J329" s="2"/>
      <c r="K329" s="2"/>
      <c r="L329" s="2"/>
      <c r="M329" s="2"/>
      <c r="N329" s="2"/>
    </row>
    <row r="330" spans="1:19" ht="33.75" customHeight="1" thickBot="1" x14ac:dyDescent="0.3">
      <c r="A330" s="2" t="s">
        <v>444</v>
      </c>
      <c r="B330" s="2" t="s">
        <v>445</v>
      </c>
      <c r="C330" s="2"/>
      <c r="D330" s="2" t="s">
        <v>446</v>
      </c>
      <c r="E330" s="2" t="s">
        <v>447</v>
      </c>
      <c r="F330" s="2" t="s">
        <v>448</v>
      </c>
      <c r="G330" s="2"/>
      <c r="H330" s="2"/>
      <c r="I330" s="2"/>
      <c r="J330" s="2"/>
      <c r="K330" s="2"/>
      <c r="L330" s="2"/>
      <c r="M330" s="2"/>
      <c r="N330" s="2"/>
    </row>
    <row r="331" spans="1:19" ht="33.75" customHeight="1" thickBot="1" x14ac:dyDescent="0.3">
      <c r="A331" s="2" t="s">
        <v>1730</v>
      </c>
      <c r="B331" s="2" t="s">
        <v>1731</v>
      </c>
      <c r="C331" s="2"/>
      <c r="D331" s="2" t="s">
        <v>1732</v>
      </c>
      <c r="E331" s="2" t="s">
        <v>1733</v>
      </c>
      <c r="F331" s="2" t="s">
        <v>12</v>
      </c>
      <c r="G331" s="2"/>
      <c r="H331" s="2"/>
      <c r="I331" s="2"/>
      <c r="J331" s="2"/>
      <c r="K331" s="2"/>
      <c r="L331" s="2"/>
      <c r="M331" s="2"/>
      <c r="N331" s="2"/>
    </row>
    <row r="332" spans="1:19" ht="72" customHeight="1" thickBot="1" x14ac:dyDescent="0.3">
      <c r="A332" s="2" t="s">
        <v>4321</v>
      </c>
      <c r="B332" s="2" t="s">
        <v>4322</v>
      </c>
      <c r="C332" s="2"/>
      <c r="D332" s="2" t="s">
        <v>4323</v>
      </c>
      <c r="E332" s="2" t="s">
        <v>4324</v>
      </c>
      <c r="F332" s="2" t="s">
        <v>12</v>
      </c>
      <c r="G332" s="2"/>
      <c r="H332" s="2"/>
      <c r="I332" s="2"/>
      <c r="J332" s="2"/>
      <c r="K332" s="2"/>
      <c r="L332" s="2"/>
      <c r="M332" s="2"/>
      <c r="N332" s="2"/>
      <c r="O332" s="2"/>
      <c r="P332" s="2"/>
      <c r="Q332" s="2"/>
      <c r="R332" s="2"/>
      <c r="S332" s="2"/>
    </row>
    <row r="333" spans="1:19" ht="84.75" customHeight="1" thickBot="1" x14ac:dyDescent="0.3">
      <c r="A333" s="2" t="s">
        <v>1087</v>
      </c>
      <c r="B333" s="2" t="s">
        <v>1088</v>
      </c>
      <c r="C333" s="2"/>
      <c r="D333" s="2" t="s">
        <v>1089</v>
      </c>
      <c r="E333" s="2" t="s">
        <v>1090</v>
      </c>
      <c r="F333" s="2" t="s">
        <v>12</v>
      </c>
      <c r="G333" s="2"/>
      <c r="H333" s="2"/>
      <c r="I333" s="2"/>
      <c r="J333" s="2"/>
      <c r="K333" s="2"/>
      <c r="L333" s="2"/>
      <c r="M333" s="2"/>
      <c r="N333" s="2"/>
      <c r="O333" s="2"/>
      <c r="P333" s="2"/>
      <c r="Q333" s="2"/>
      <c r="R333" s="2"/>
      <c r="S333" s="2"/>
    </row>
    <row r="334" spans="1:19" ht="29.25" customHeight="1" thickBot="1" x14ac:dyDescent="0.3">
      <c r="A334" s="2" t="s">
        <v>449</v>
      </c>
      <c r="B334" s="2" t="s">
        <v>450</v>
      </c>
      <c r="C334" s="2"/>
      <c r="D334" s="2" t="s">
        <v>451</v>
      </c>
      <c r="E334" s="2" t="s">
        <v>452</v>
      </c>
      <c r="F334" s="2" t="s">
        <v>12</v>
      </c>
      <c r="G334" s="2"/>
      <c r="H334" s="2"/>
      <c r="I334" s="2"/>
      <c r="J334" s="2"/>
      <c r="K334" s="2"/>
      <c r="L334" s="2"/>
      <c r="M334" s="2"/>
      <c r="N334" s="2"/>
      <c r="O334" s="2"/>
      <c r="P334" s="2"/>
      <c r="Q334" s="2"/>
      <c r="R334" s="2"/>
      <c r="S334" s="2"/>
    </row>
    <row r="335" spans="1:19" ht="32.25" customHeight="1" thickBot="1" x14ac:dyDescent="0.3">
      <c r="A335" s="2" t="s">
        <v>1091</v>
      </c>
      <c r="B335" s="2" t="s">
        <v>1092</v>
      </c>
      <c r="C335" s="2"/>
      <c r="D335" s="2" t="s">
        <v>1093</v>
      </c>
      <c r="E335" s="2" t="s">
        <v>1094</v>
      </c>
      <c r="F335" s="2" t="s">
        <v>12</v>
      </c>
      <c r="G335" s="2"/>
      <c r="H335" s="2"/>
      <c r="I335" s="2"/>
      <c r="J335" s="2"/>
      <c r="K335" s="2"/>
      <c r="L335" s="2"/>
      <c r="M335" s="2"/>
      <c r="N335" s="2"/>
      <c r="O335" s="2"/>
      <c r="P335" s="2"/>
      <c r="Q335" s="2"/>
      <c r="R335" s="2"/>
      <c r="S335" s="2"/>
    </row>
    <row r="336" spans="1:19" ht="42" customHeight="1" thickBot="1" x14ac:dyDescent="0.3">
      <c r="A336" s="2" t="s">
        <v>3822</v>
      </c>
      <c r="B336" s="2" t="s">
        <v>3823</v>
      </c>
      <c r="C336" s="2"/>
      <c r="D336" s="2" t="s">
        <v>3824</v>
      </c>
      <c r="E336" s="2" t="s">
        <v>3825</v>
      </c>
      <c r="F336" s="2" t="s">
        <v>12</v>
      </c>
      <c r="G336" s="2"/>
      <c r="H336" s="2"/>
      <c r="I336" s="2"/>
      <c r="J336" s="2"/>
      <c r="K336" s="2"/>
      <c r="L336" s="2"/>
      <c r="M336" s="2"/>
      <c r="N336" s="2"/>
      <c r="O336" s="2"/>
      <c r="P336" s="2"/>
      <c r="Q336" s="2"/>
      <c r="R336" s="2"/>
      <c r="S336" s="2"/>
    </row>
    <row r="337" spans="1:19" ht="41.25" customHeight="1" thickBot="1" x14ac:dyDescent="0.3">
      <c r="A337" s="2" t="s">
        <v>3466</v>
      </c>
      <c r="B337" s="2" t="s">
        <v>3467</v>
      </c>
      <c r="C337" s="2"/>
      <c r="D337" s="2" t="s">
        <v>3468</v>
      </c>
      <c r="E337" s="2" t="s">
        <v>3469</v>
      </c>
      <c r="F337" s="2" t="s">
        <v>7</v>
      </c>
      <c r="G337" s="2"/>
      <c r="H337" s="2"/>
      <c r="I337" s="2"/>
      <c r="J337" s="2"/>
      <c r="K337" s="2"/>
      <c r="L337" s="2"/>
      <c r="M337" s="2"/>
      <c r="N337" s="2"/>
      <c r="O337" s="2"/>
      <c r="P337" s="2"/>
      <c r="Q337" s="2"/>
      <c r="R337" s="2"/>
      <c r="S337" s="2"/>
    </row>
    <row r="338" spans="1:19" ht="43.5" customHeight="1" thickBot="1" x14ac:dyDescent="0.3">
      <c r="A338" s="2" t="s">
        <v>4325</v>
      </c>
      <c r="B338" s="2" t="s">
        <v>4326</v>
      </c>
      <c r="C338" s="2"/>
      <c r="D338" s="2" t="s">
        <v>4327</v>
      </c>
      <c r="E338" s="2" t="s">
        <v>4328</v>
      </c>
      <c r="F338" s="2" t="s">
        <v>7</v>
      </c>
      <c r="G338" s="2"/>
      <c r="H338" s="2"/>
      <c r="I338" s="2"/>
      <c r="J338" s="2"/>
      <c r="K338" s="2"/>
      <c r="L338" s="2"/>
      <c r="M338" s="2"/>
      <c r="N338" s="2"/>
      <c r="O338" s="2"/>
      <c r="P338" s="2"/>
      <c r="Q338" s="2"/>
      <c r="R338" s="2"/>
      <c r="S338" s="2"/>
    </row>
    <row r="339" spans="1:19" ht="42" customHeight="1" thickBot="1" x14ac:dyDescent="0.3">
      <c r="A339" s="4" t="str">
        <f ca="1">IFERROR(__xludf.DUMMYFUNCTION("""COMPUTED_VALUE"""),"Blackstone's statutes on IT &amp; e-commerce / edited by Steve Hedley, Tanya Aplin.")</f>
        <v>Blackstone's statutes on IT &amp; e-commerce / edited by Steve Hedley, Tanya Aplin.</v>
      </c>
      <c r="B339" s="5"/>
      <c r="C339" s="5" t="str">
        <f ca="1">IFERROR(__xludf.DUMMYFUNCTION("""COMPUTED_VALUE"""),"4th ed.")</f>
        <v>4th ed.</v>
      </c>
      <c r="D339" s="4" t="str">
        <f ca="1">IFERROR(__xludf.DUMMYFUNCTION("""COMPUTED_VALUE"""),"Oxford [England]   New York : Oxford University Press, 2008")</f>
        <v>Oxford [England]   New York : Oxford University Press, 2008</v>
      </c>
      <c r="E339" s="5" t="str">
        <f ca="1">IFERROR(__xludf.DUMMYFUNCTION("""COMPUTED_VALUE"""),"34:004.738.5(410) HedS b 2008")</f>
        <v>34:004.738.5(410) HedS b 2008</v>
      </c>
      <c r="F339" s="6" t="str">
        <f ca="1">IFERROR(__xludf.DUMMYFUNCTION("""COMPUTED_VALUE"""),"Αίθουσα Διεθνούς Δικαίου και Εμπορικού Δικαίου")</f>
        <v>Αίθουσα Διεθνούς Δικαίου και Εμπορικού Δικαίου</v>
      </c>
      <c r="G339" s="2"/>
      <c r="H339" s="2"/>
      <c r="I339" s="2"/>
      <c r="J339" s="2"/>
      <c r="K339" s="2"/>
      <c r="L339" s="2"/>
      <c r="M339" s="2"/>
      <c r="N339" s="2"/>
      <c r="O339" s="2"/>
      <c r="P339" s="2"/>
      <c r="Q339" s="2"/>
      <c r="R339" s="2"/>
      <c r="S339" s="2"/>
    </row>
    <row r="340" spans="1:19" ht="42.75" customHeight="1" thickBot="1" x14ac:dyDescent="0.3">
      <c r="A340" s="2" t="s">
        <v>3470</v>
      </c>
      <c r="B340" s="2" t="s">
        <v>3471</v>
      </c>
      <c r="C340" s="2"/>
      <c r="D340" s="2" t="s">
        <v>524</v>
      </c>
      <c r="E340" s="2" t="s">
        <v>3472</v>
      </c>
      <c r="F340" s="2" t="s">
        <v>7</v>
      </c>
      <c r="G340" s="2"/>
      <c r="H340" s="2"/>
      <c r="I340" s="2"/>
      <c r="J340" s="2"/>
      <c r="K340" s="2"/>
      <c r="L340" s="2"/>
      <c r="M340" s="2"/>
      <c r="N340" s="2"/>
      <c r="O340" s="2"/>
      <c r="P340" s="2"/>
      <c r="Q340" s="2"/>
      <c r="R340" s="2"/>
      <c r="S340" s="2"/>
    </row>
    <row r="341" spans="1:19" ht="61.5" customHeight="1" thickBot="1" x14ac:dyDescent="0.3">
      <c r="A341" s="4" t="str">
        <f ca="1">IFERROR(__xludf.DUMMYFUNCTION("""COMPUTED_VALUE"""),"E-commerce law / Paul Todd.")</f>
        <v>E-commerce law / Paul Todd.</v>
      </c>
      <c r="B341" s="5" t="str">
        <f ca="1">IFERROR(__xludf.DUMMYFUNCTION("""COMPUTED_VALUE"""),"Todd, Paul, 1954-")</f>
        <v>Todd, Paul, 1954-</v>
      </c>
      <c r="C341" s="5"/>
      <c r="D341" s="4" t="str">
        <f ca="1">IFERROR(__xludf.DUMMYFUNCTION("""COMPUTED_VALUE"""),"London   Portland, Or. : Cavendish Pub., 2005.")</f>
        <v>London   Portland, Or. : Cavendish Pub., 2005.</v>
      </c>
      <c r="E341" s="5" t="str">
        <f ca="1">IFERROR(__xludf.DUMMYFUNCTION("""COMPUTED_VALUE"""),"34:004.738.5:339(410) TodP e 2005")</f>
        <v>34:004.738.5:339(410) TodP e 2005</v>
      </c>
      <c r="F341" s="6" t="str">
        <f ca="1">IFERROR(__xludf.DUMMYFUNCTION("""COMPUTED_VALUE"""),"Αίθουσα Διεθνούς Δικαίου και Εμπορικού Δικαίου")</f>
        <v>Αίθουσα Διεθνούς Δικαίου και Εμπορικού Δικαίου</v>
      </c>
      <c r="G341" s="2"/>
      <c r="H341" s="2"/>
      <c r="I341" s="2"/>
      <c r="J341" s="2"/>
      <c r="K341" s="2"/>
      <c r="L341" s="2"/>
      <c r="M341" s="2"/>
      <c r="N341" s="2"/>
      <c r="O341" s="2"/>
      <c r="P341" s="2"/>
      <c r="Q341" s="2"/>
      <c r="R341" s="2"/>
      <c r="S341" s="2"/>
    </row>
    <row r="342" spans="1:19" ht="33.75" customHeight="1" thickBot="1" x14ac:dyDescent="0.3">
      <c r="A342" s="2" t="s">
        <v>453</v>
      </c>
      <c r="B342" s="2" t="s">
        <v>454</v>
      </c>
      <c r="C342" s="2"/>
      <c r="D342" s="2" t="s">
        <v>455</v>
      </c>
      <c r="E342" s="2" t="s">
        <v>456</v>
      </c>
      <c r="F342" s="2" t="s">
        <v>7</v>
      </c>
      <c r="G342" s="2"/>
      <c r="H342" s="2"/>
      <c r="I342" s="2"/>
      <c r="J342" s="2"/>
      <c r="K342" s="2"/>
      <c r="L342" s="2"/>
      <c r="M342" s="2"/>
      <c r="N342" s="2"/>
      <c r="O342" s="2"/>
      <c r="P342" s="2"/>
      <c r="Q342" s="2"/>
      <c r="R342" s="2"/>
      <c r="S342" s="2"/>
    </row>
    <row r="343" spans="1:19" ht="33.75" customHeight="1" thickBot="1" x14ac:dyDescent="0.3">
      <c r="A343" s="2" t="s">
        <v>97</v>
      </c>
      <c r="B343" s="2" t="s">
        <v>98</v>
      </c>
      <c r="C343" s="2"/>
      <c r="D343" s="2" t="s">
        <v>96</v>
      </c>
      <c r="E343" s="2" t="s">
        <v>95</v>
      </c>
      <c r="F343" s="2" t="s">
        <v>7</v>
      </c>
      <c r="G343" s="2"/>
      <c r="H343" s="2"/>
      <c r="I343" s="2"/>
      <c r="J343" s="2"/>
      <c r="K343" s="2"/>
      <c r="L343" s="2"/>
      <c r="M343" s="2"/>
      <c r="N343" s="2"/>
      <c r="O343" s="2"/>
      <c r="P343" s="2"/>
      <c r="Q343" s="2"/>
      <c r="R343" s="2"/>
      <c r="S343" s="2"/>
    </row>
    <row r="344" spans="1:19" ht="33.75" customHeight="1" thickBot="1" x14ac:dyDescent="0.3">
      <c r="A344" s="4" t="str">
        <f ca="1">IFERROR(__xludf.DUMMYFUNCTION("""COMPUTED_VALUE"""),"Το δίκαιο της διοίκησης οικονομικών υποθέσεων.")</f>
        <v>Το δίκαιο της διοίκησης οικονομικών υποθέσεων.</v>
      </c>
      <c r="B344" s="5" t="str">
        <f ca="1">IFERROR(__xludf.DUMMYFUNCTION("""COMPUTED_VALUE"""),"Ταμπάκης, Γεώργιος Στ.")</f>
        <v>Ταμπάκης, Γεώργιος Στ.</v>
      </c>
      <c r="C344" s="5"/>
      <c r="D344" s="4" t="str">
        <f ca="1">IFERROR(__xludf.DUMMYFUNCTION("""COMPUTED_VALUE"""),"Αθήνα : Το Οικονομικό, 1995.")</f>
        <v>Αθήνα : Το Οικονομικό, 1995.</v>
      </c>
      <c r="E344" s="5" t="str">
        <f ca="1">IFERROR(__xludf.DUMMYFUNCTION("""COMPUTED_VALUE"""),"34:33 ΤαμΓ δ 1995")</f>
        <v>34:33 ΤαμΓ δ 1995</v>
      </c>
      <c r="F344" s="6" t="str">
        <f ca="1">IFERROR(__xludf.DUMMYFUNCTION("""COMPUTED_VALUE"""),"Αίθουσα Δημοσίου Δικαίου")</f>
        <v>Αίθουσα Δημοσίου Δικαίου</v>
      </c>
      <c r="G344" s="2"/>
      <c r="H344" s="2"/>
      <c r="I344" s="2"/>
      <c r="J344" s="2"/>
      <c r="K344" s="2"/>
      <c r="L344" s="2"/>
      <c r="M344" s="2"/>
      <c r="N344" s="2"/>
      <c r="O344" s="2"/>
      <c r="P344" s="2"/>
      <c r="Q344" s="2"/>
      <c r="R344" s="2"/>
      <c r="S344" s="2"/>
    </row>
    <row r="345" spans="1:19" ht="33.75" customHeight="1" thickBot="1" x14ac:dyDescent="0.3">
      <c r="A345" s="2" t="s">
        <v>4329</v>
      </c>
      <c r="B345" s="2" t="s">
        <v>4330</v>
      </c>
      <c r="C345" s="2" t="s">
        <v>21</v>
      </c>
      <c r="D345" s="2" t="s">
        <v>10</v>
      </c>
      <c r="E345" s="2" t="s">
        <v>4331</v>
      </c>
      <c r="F345" s="2" t="s">
        <v>6</v>
      </c>
      <c r="G345" s="2"/>
      <c r="H345" s="2"/>
      <c r="I345" s="2"/>
      <c r="J345" s="2"/>
      <c r="K345" s="2"/>
      <c r="L345" s="2"/>
      <c r="M345" s="2"/>
      <c r="N345" s="2"/>
      <c r="O345" s="2"/>
      <c r="P345" s="2"/>
      <c r="Q345" s="2"/>
      <c r="R345" s="2"/>
      <c r="S345" s="2"/>
    </row>
    <row r="346" spans="1:19" ht="33.75" customHeight="1" thickBot="1" x14ac:dyDescent="0.3">
      <c r="A346" s="2" t="s">
        <v>4332</v>
      </c>
      <c r="B346" s="2" t="s">
        <v>4333</v>
      </c>
      <c r="C346" s="2"/>
      <c r="D346" s="2" t="s">
        <v>1418</v>
      </c>
      <c r="E346" s="2" t="s">
        <v>4334</v>
      </c>
      <c r="F346" s="2" t="s">
        <v>9</v>
      </c>
      <c r="G346" s="2"/>
      <c r="H346" s="2"/>
      <c r="I346" s="2"/>
      <c r="J346" s="2"/>
      <c r="K346" s="2"/>
      <c r="L346" s="2"/>
      <c r="M346" s="2"/>
      <c r="N346" s="2"/>
      <c r="O346" s="2"/>
      <c r="P346" s="2"/>
      <c r="Q346" s="2"/>
      <c r="R346" s="2"/>
      <c r="S346" s="2"/>
    </row>
    <row r="347" spans="1:19" ht="33.75" customHeight="1" thickBot="1" x14ac:dyDescent="0.3">
      <c r="A347" s="2" t="s">
        <v>1095</v>
      </c>
      <c r="B347" s="2" t="s">
        <v>1096</v>
      </c>
      <c r="C347" s="2"/>
      <c r="D347" s="2" t="s">
        <v>1097</v>
      </c>
      <c r="E347" s="2" t="s">
        <v>1098</v>
      </c>
      <c r="F347" s="2" t="s">
        <v>6</v>
      </c>
      <c r="G347" s="2"/>
      <c r="H347" s="2"/>
      <c r="I347" s="2"/>
      <c r="J347" s="2"/>
      <c r="K347" s="2"/>
      <c r="L347" s="2"/>
      <c r="M347" s="2"/>
      <c r="N347" s="2"/>
      <c r="O347" s="2"/>
      <c r="P347" s="2"/>
      <c r="Q347" s="2"/>
      <c r="R347" s="2"/>
      <c r="S347" s="2"/>
    </row>
    <row r="348" spans="1:19" ht="33.75" customHeight="1" thickBot="1" x14ac:dyDescent="0.3">
      <c r="A348" s="2" t="s">
        <v>1099</v>
      </c>
      <c r="B348" s="2"/>
      <c r="C348" s="2"/>
      <c r="D348" s="2" t="s">
        <v>100</v>
      </c>
      <c r="E348" s="2" t="s">
        <v>1100</v>
      </c>
      <c r="F348" s="2" t="s">
        <v>6</v>
      </c>
      <c r="G348" s="2"/>
      <c r="H348" s="2"/>
      <c r="I348" s="2"/>
      <c r="J348" s="2"/>
      <c r="K348" s="2"/>
      <c r="L348" s="2"/>
      <c r="M348" s="2"/>
      <c r="N348" s="2"/>
      <c r="O348" s="2"/>
      <c r="P348" s="2"/>
      <c r="Q348" s="2"/>
      <c r="R348" s="2"/>
      <c r="S348" s="2"/>
    </row>
    <row r="349" spans="1:19" ht="33.75" customHeight="1" thickBot="1" x14ac:dyDescent="0.3">
      <c r="A349" s="2" t="s">
        <v>3910</v>
      </c>
      <c r="B349" s="2" t="s">
        <v>3911</v>
      </c>
      <c r="C349" s="2"/>
      <c r="D349" s="2" t="s">
        <v>3912</v>
      </c>
      <c r="E349" s="2" t="s">
        <v>3913</v>
      </c>
      <c r="F349" s="2" t="s">
        <v>12</v>
      </c>
      <c r="G349" s="2"/>
      <c r="H349" s="2"/>
      <c r="I349" s="2"/>
      <c r="J349" s="2"/>
      <c r="K349" s="2"/>
      <c r="L349" s="2"/>
      <c r="M349" s="2"/>
      <c r="N349" s="2"/>
      <c r="O349" s="2"/>
      <c r="P349" s="2"/>
      <c r="Q349" s="2"/>
      <c r="R349" s="2"/>
      <c r="S349" s="2"/>
    </row>
    <row r="350" spans="1:19" ht="33.75" customHeight="1" thickBot="1" x14ac:dyDescent="0.3">
      <c r="A350" s="2" t="s">
        <v>3914</v>
      </c>
      <c r="B350" s="2" t="s">
        <v>2998</v>
      </c>
      <c r="C350" s="2"/>
      <c r="D350" s="2" t="s">
        <v>3915</v>
      </c>
      <c r="E350" s="2" t="s">
        <v>3916</v>
      </c>
      <c r="F350" s="2" t="s">
        <v>12</v>
      </c>
      <c r="G350" s="2"/>
      <c r="H350" s="2"/>
      <c r="I350" s="2"/>
      <c r="J350" s="2"/>
      <c r="K350" s="2"/>
      <c r="L350" s="2"/>
      <c r="M350" s="2"/>
      <c r="N350" s="2"/>
      <c r="O350" s="2"/>
      <c r="P350" s="2"/>
      <c r="Q350" s="2"/>
      <c r="R350" s="2"/>
      <c r="S350" s="2"/>
    </row>
    <row r="351" spans="1:19" ht="33.75" customHeight="1" thickBot="1" x14ac:dyDescent="0.3">
      <c r="A351" s="2" t="s">
        <v>3917</v>
      </c>
      <c r="B351" s="2" t="s">
        <v>3918</v>
      </c>
      <c r="C351" s="2"/>
      <c r="D351" s="2" t="s">
        <v>3919</v>
      </c>
      <c r="E351" s="2" t="s">
        <v>3920</v>
      </c>
      <c r="F351" s="2" t="s">
        <v>12</v>
      </c>
      <c r="G351" s="2"/>
      <c r="H351" s="2"/>
      <c r="I351" s="2"/>
      <c r="J351" s="2"/>
      <c r="K351" s="2"/>
      <c r="L351" s="2"/>
      <c r="M351" s="2"/>
      <c r="N351" s="2"/>
      <c r="O351" s="2"/>
      <c r="P351" s="2"/>
      <c r="Q351" s="2"/>
      <c r="R351" s="2"/>
      <c r="S351" s="2"/>
    </row>
    <row r="352" spans="1:19" ht="33.75" customHeight="1" thickBot="1" x14ac:dyDescent="0.3">
      <c r="A352" s="2" t="s">
        <v>3921</v>
      </c>
      <c r="B352" s="2" t="s">
        <v>3922</v>
      </c>
      <c r="C352" s="2"/>
      <c r="D352" s="2" t="s">
        <v>3923</v>
      </c>
      <c r="E352" s="2" t="s">
        <v>3924</v>
      </c>
      <c r="F352" s="2" t="s">
        <v>12</v>
      </c>
      <c r="G352" s="2"/>
      <c r="H352" s="2"/>
      <c r="I352" s="2"/>
      <c r="J352" s="2"/>
      <c r="K352" s="2"/>
      <c r="L352" s="2"/>
      <c r="M352" s="2"/>
      <c r="N352" s="2"/>
      <c r="O352" s="2"/>
      <c r="P352" s="2"/>
      <c r="Q352" s="2"/>
      <c r="R352" s="2"/>
      <c r="S352" s="2"/>
    </row>
    <row r="353" spans="1:19" ht="33.75" customHeight="1" thickBot="1" x14ac:dyDescent="0.3">
      <c r="A353" s="2" t="s">
        <v>457</v>
      </c>
      <c r="B353" s="2" t="s">
        <v>458</v>
      </c>
      <c r="C353" s="2"/>
      <c r="D353" s="2" t="s">
        <v>414</v>
      </c>
      <c r="E353" s="2" t="s">
        <v>459</v>
      </c>
      <c r="F353" s="2" t="s">
        <v>12</v>
      </c>
      <c r="G353" s="2"/>
      <c r="H353" s="2"/>
      <c r="I353" s="2"/>
      <c r="J353" s="2"/>
      <c r="K353" s="2"/>
      <c r="L353" s="2"/>
      <c r="M353" s="2"/>
      <c r="N353" s="2"/>
      <c r="O353" s="2"/>
      <c r="P353" s="2"/>
      <c r="Q353" s="2"/>
      <c r="R353" s="2"/>
      <c r="S353" s="2"/>
    </row>
    <row r="354" spans="1:19" ht="33.75" customHeight="1" thickBot="1" x14ac:dyDescent="0.3">
      <c r="A354" s="2" t="s">
        <v>3925</v>
      </c>
      <c r="B354" s="2" t="s">
        <v>3926</v>
      </c>
      <c r="C354" s="2"/>
      <c r="D354" s="2" t="s">
        <v>3927</v>
      </c>
      <c r="E354" s="2" t="s">
        <v>3928</v>
      </c>
      <c r="F354" s="2" t="s">
        <v>12</v>
      </c>
      <c r="G354" s="2"/>
      <c r="H354" s="2"/>
      <c r="I354" s="2"/>
      <c r="J354" s="2"/>
      <c r="K354" s="2"/>
      <c r="L354" s="2"/>
      <c r="M354" s="2"/>
      <c r="N354" s="2"/>
      <c r="O354" s="2"/>
      <c r="P354" s="2"/>
      <c r="Q354" s="2"/>
      <c r="R354" s="2"/>
      <c r="S354" s="2"/>
    </row>
    <row r="355" spans="1:19" ht="33.75" customHeight="1" thickBot="1" x14ac:dyDescent="0.3">
      <c r="A355" s="2" t="s">
        <v>3929</v>
      </c>
      <c r="B355" s="2" t="s">
        <v>3930</v>
      </c>
      <c r="C355" s="2"/>
      <c r="D355" s="2" t="s">
        <v>3931</v>
      </c>
      <c r="E355" s="2" t="s">
        <v>3932</v>
      </c>
      <c r="F355" s="2" t="s">
        <v>12</v>
      </c>
      <c r="G355" s="2"/>
      <c r="H355" s="2"/>
      <c r="I355" s="2"/>
      <c r="J355" s="2"/>
      <c r="K355" s="2"/>
      <c r="L355" s="2"/>
      <c r="M355" s="2"/>
      <c r="N355" s="2"/>
      <c r="O355" s="2"/>
      <c r="P355" s="2"/>
      <c r="Q355" s="2"/>
      <c r="R355" s="2"/>
      <c r="S355" s="2"/>
    </row>
    <row r="356" spans="1:19" ht="33.75" customHeight="1" thickBot="1" x14ac:dyDescent="0.3">
      <c r="A356" s="2" t="s">
        <v>1734</v>
      </c>
      <c r="B356" s="2" t="s">
        <v>1735</v>
      </c>
      <c r="C356" s="2" t="s">
        <v>1736</v>
      </c>
      <c r="D356" s="2" t="s">
        <v>1737</v>
      </c>
      <c r="E356" s="2" t="s">
        <v>1738</v>
      </c>
      <c r="F356" s="2" t="s">
        <v>12</v>
      </c>
      <c r="G356" s="2"/>
      <c r="H356" s="2"/>
      <c r="I356" s="2"/>
      <c r="J356" s="2"/>
      <c r="K356" s="2"/>
      <c r="L356" s="2"/>
      <c r="M356" s="2"/>
      <c r="N356" s="2"/>
      <c r="O356" s="2"/>
      <c r="P356" s="2"/>
      <c r="Q356" s="2"/>
      <c r="R356" s="2"/>
      <c r="S356" s="2"/>
    </row>
    <row r="357" spans="1:19" ht="33.75" customHeight="1" thickBot="1" x14ac:dyDescent="0.3">
      <c r="A357" s="2" t="s">
        <v>3933</v>
      </c>
      <c r="B357" s="2" t="s">
        <v>3934</v>
      </c>
      <c r="C357" s="2" t="s">
        <v>3935</v>
      </c>
      <c r="D357" s="2" t="s">
        <v>3936</v>
      </c>
      <c r="E357" s="2" t="s">
        <v>3937</v>
      </c>
      <c r="F357" s="2" t="s">
        <v>12</v>
      </c>
      <c r="G357" s="2"/>
      <c r="H357" s="2"/>
      <c r="I357" s="2"/>
      <c r="J357" s="2"/>
      <c r="K357" s="2"/>
      <c r="L357" s="2"/>
      <c r="M357" s="2"/>
      <c r="N357" s="2"/>
      <c r="O357" s="2"/>
      <c r="P357" s="2"/>
      <c r="Q357" s="2"/>
      <c r="R357" s="2"/>
      <c r="S357" s="2"/>
    </row>
    <row r="358" spans="1:19" ht="33.75" customHeight="1" thickBot="1" x14ac:dyDescent="0.3">
      <c r="A358" s="2" t="s">
        <v>3938</v>
      </c>
      <c r="B358" s="2" t="s">
        <v>3939</v>
      </c>
      <c r="C358" s="2"/>
      <c r="D358" s="2" t="s">
        <v>3940</v>
      </c>
      <c r="E358" s="2" t="s">
        <v>3941</v>
      </c>
      <c r="F358" s="2" t="s">
        <v>12</v>
      </c>
      <c r="G358" s="2"/>
      <c r="H358" s="2"/>
      <c r="I358" s="2"/>
      <c r="J358" s="2"/>
      <c r="K358" s="2"/>
      <c r="L358" s="2"/>
      <c r="M358" s="2"/>
      <c r="N358" s="2"/>
      <c r="O358" s="2"/>
      <c r="P358" s="2"/>
      <c r="Q358" s="2"/>
      <c r="R358" s="2"/>
      <c r="S358" s="2"/>
    </row>
    <row r="359" spans="1:19" ht="33.75" customHeight="1" thickBot="1" x14ac:dyDescent="0.3">
      <c r="A359" s="4" t="str">
        <f ca="1">IFERROR(__xludf.DUMMYFUNCTION("""COMPUTED_VALUE"""),"Langue et droit : XVe Congrès international du droit comparé, Bristol, 1998 : collection des rapports / par Erik Jayme (éd.).")</f>
        <v>Langue et droit : XVe Congrès international du droit comparé, Bristol, 1998 : collection des rapports / par Erik Jayme (éd.).</v>
      </c>
      <c r="B359" s="5" t="str">
        <f ca="1">IFERROR(__xludf.DUMMYFUNCTION("""COMPUTED_VALUE"""),"International Congress of Comparative Law (15th : 1998 : University of Bristol)")</f>
        <v>International Congress of Comparative Law (15th : 1998 : University of Bristol)</v>
      </c>
      <c r="C359" s="5"/>
      <c r="D359" s="4" t="str">
        <f ca="1">IFERROR(__xludf.DUMMYFUNCTION("""COMPUTED_VALUE"""),"Bruxelles : Bruylant, 1999.")</f>
        <v>Bruxelles : Bruylant, 1999.</v>
      </c>
      <c r="E359" s="5" t="str">
        <f ca="1">IFERROR(__xludf.DUMMYFUNCTION("""COMPUTED_VALUE"""),"340.113(063) ICCL1998 l 1999")</f>
        <v>340.113(063) ICCL1998 l 1999</v>
      </c>
      <c r="F359" s="6" t="str">
        <f ca="1">IFERROR(__xludf.DUMMYFUNCTION("""COMPUTED_VALUE"""),"Αίθουσα Ιστορίας, Θεωρίας και Φιλοσοφίας του Δικαίου")</f>
        <v>Αίθουσα Ιστορίας, Θεωρίας και Φιλοσοφίας του Δικαίου</v>
      </c>
      <c r="G359" s="2"/>
      <c r="H359" s="2"/>
      <c r="I359" s="2"/>
      <c r="J359" s="2"/>
      <c r="K359" s="2"/>
      <c r="L359" s="2"/>
      <c r="M359" s="2"/>
      <c r="N359" s="2"/>
      <c r="O359" s="2"/>
      <c r="P359" s="2"/>
      <c r="Q359" s="2"/>
      <c r="R359" s="2"/>
      <c r="S359" s="2"/>
    </row>
    <row r="360" spans="1:19" ht="46.5" customHeight="1" thickBot="1" x14ac:dyDescent="0.3">
      <c r="A360" s="2" t="s">
        <v>3942</v>
      </c>
      <c r="B360" s="2" t="s">
        <v>3943</v>
      </c>
      <c r="C360" s="2"/>
      <c r="D360" s="2" t="s">
        <v>3944</v>
      </c>
      <c r="E360" s="2" t="s">
        <v>3945</v>
      </c>
      <c r="F360" s="2" t="s">
        <v>12</v>
      </c>
      <c r="G360" s="2"/>
      <c r="H360" s="2"/>
      <c r="I360" s="2"/>
      <c r="J360" s="2"/>
      <c r="K360" s="2"/>
      <c r="L360" s="2"/>
      <c r="M360" s="2"/>
      <c r="N360" s="2"/>
      <c r="O360" s="2"/>
      <c r="P360" s="2"/>
      <c r="Q360" s="2"/>
      <c r="R360" s="2"/>
      <c r="S360" s="2"/>
    </row>
    <row r="361" spans="1:19" ht="38.25" customHeight="1" thickBot="1" x14ac:dyDescent="0.3">
      <c r="A361" s="2" t="s">
        <v>4335</v>
      </c>
      <c r="B361" s="2"/>
      <c r="C361" s="2"/>
      <c r="D361" s="2" t="s">
        <v>4336</v>
      </c>
      <c r="E361" s="2" t="s">
        <v>4337</v>
      </c>
      <c r="F361" s="2" t="s">
        <v>12</v>
      </c>
      <c r="G361" s="2"/>
      <c r="H361" s="2"/>
      <c r="I361" s="2"/>
      <c r="J361" s="2"/>
      <c r="K361" s="2"/>
      <c r="L361" s="2"/>
      <c r="M361" s="2"/>
      <c r="N361" s="2"/>
      <c r="O361" s="2"/>
      <c r="P361" s="2"/>
      <c r="Q361" s="2"/>
      <c r="R361" s="2"/>
      <c r="S361" s="2"/>
    </row>
    <row r="362" spans="1:19" ht="33.75" customHeight="1" thickBot="1" x14ac:dyDescent="0.3">
      <c r="A362" s="4" t="str">
        <f ca="1">IFERROR(__xludf.DUMMYFUNCTION("""COMPUTED_VALUE"""),"L'interprétation des textes juridiques rédigés dans plus d'une langue / [Pierre-André Côté ... et. al.]   (sous la direction de) Rodolfo Sacco   [organisé par l'] ISAIDAT.")</f>
        <v>L'interprétation des textes juridiques rédigés dans plus d'une langue / [Pierre-André Côté ... et. al.]   (sous la direction de) Rodolfo Sacco   [organisé par l'] ISAIDAT.</v>
      </c>
      <c r="B362" s="5"/>
      <c r="C362" s="5"/>
      <c r="D362" s="4" t="str">
        <f ca="1">IFERROR(__xludf.DUMMYFUNCTION("""COMPUTED_VALUE"""),"Torino   Paris : L'Harmattan, c2002.")</f>
        <v>Torino   Paris : L'Harmattan, c2002.</v>
      </c>
      <c r="E362" s="5" t="str">
        <f ca="1">IFERROR(__xludf.DUMMYFUNCTION("""COMPUTED_VALUE"""),"340.113‪(4-672EU)‬‪(063)‬ ITJ2000 2002")</f>
        <v>340.113‪(4-672EU)‬‪(063)‬ ITJ2000 2002</v>
      </c>
      <c r="F362" s="6" t="str">
        <f ca="1">IFERROR(__xludf.DUMMYFUNCTION("""COMPUTED_VALUE"""),"Αίθουσα Ιστορίας, Θεωρίας και Φιλοσοφίας του Δικαίου")</f>
        <v>Αίθουσα Ιστορίας, Θεωρίας και Φιλοσοφίας του Δικαίου</v>
      </c>
      <c r="G362" s="2"/>
      <c r="H362" s="2"/>
      <c r="I362" s="2"/>
      <c r="J362" s="2"/>
      <c r="K362" s="2"/>
      <c r="L362" s="2"/>
      <c r="M362" s="2"/>
      <c r="N362" s="2"/>
      <c r="O362" s="2"/>
      <c r="P362" s="2"/>
      <c r="Q362" s="2"/>
      <c r="R362" s="2"/>
      <c r="S362" s="2"/>
    </row>
    <row r="363" spans="1:19" ht="33.75" customHeight="1" thickBot="1" x14ac:dyDescent="0.3">
      <c r="A363" s="4" t="str">
        <f ca="1">IFERROR(__xludf.DUMMYFUNCTION("""COMPUTED_VALUE"""),"Les multiples langues du droit européen uniforme / [Marie-Jeanne Campana ... et al]   sous la direction de Rodolfo Sacco, Luca Castellani   ISAIDAT.")</f>
        <v>Les multiples langues du droit européen uniforme / [Marie-Jeanne Campana ... et al]   sous la direction de Rodolfo Sacco, Luca Castellani   ISAIDAT.</v>
      </c>
      <c r="B363" s="5"/>
      <c r="C363" s="5"/>
      <c r="D363" s="4" t="str">
        <f ca="1">IFERROR(__xludf.DUMMYFUNCTION("""COMPUTED_VALUE"""),"Torino : L'Harmattan Italia : Isaidat, c1999.")</f>
        <v>Torino : L'Harmattan Italia : Isaidat, c1999.</v>
      </c>
      <c r="E363" s="5" t="str">
        <f ca="1">IFERROR(__xludf.DUMMYFUNCTION("""COMPUTED_VALUE"""),"340.113‪(4-672EU)‬‪(063)‬ MLD1998 1999")</f>
        <v>340.113‪(4-672EU)‬‪(063)‬ MLD1998 1999</v>
      </c>
      <c r="F363" s="6" t="str">
        <f ca="1">IFERROR(__xludf.DUMMYFUNCTION("""COMPUTED_VALUE"""),"Αίθουσα Ιστορίας, Θεωρίας και Φιλοσοφίας του Δικαίου")</f>
        <v>Αίθουσα Ιστορίας, Θεωρίας και Φιλοσοφίας του Δικαίου</v>
      </c>
      <c r="G363" s="2"/>
      <c r="H363" s="2"/>
      <c r="I363" s="2"/>
      <c r="J363" s="2"/>
      <c r="K363" s="2"/>
      <c r="L363" s="2"/>
      <c r="M363" s="2"/>
      <c r="N363" s="2"/>
      <c r="O363" s="2"/>
      <c r="P363" s="2"/>
      <c r="Q363" s="2"/>
      <c r="R363" s="2"/>
      <c r="S363" s="2"/>
    </row>
    <row r="364" spans="1:19" ht="33.75" customHeight="1" thickBot="1" x14ac:dyDescent="0.3">
      <c r="A364" s="2" t="s">
        <v>1101</v>
      </c>
      <c r="B364" s="2" t="s">
        <v>1102</v>
      </c>
      <c r="C364" s="2"/>
      <c r="D364" s="2" t="s">
        <v>1103</v>
      </c>
      <c r="E364" s="2" t="s">
        <v>1104</v>
      </c>
      <c r="F364" s="2" t="s">
        <v>12</v>
      </c>
      <c r="G364" s="2"/>
      <c r="H364" s="2"/>
      <c r="I364" s="2"/>
      <c r="J364" s="2"/>
      <c r="K364" s="2"/>
      <c r="L364" s="2"/>
      <c r="M364" s="2"/>
      <c r="N364" s="2"/>
      <c r="O364" s="2"/>
      <c r="P364" s="2"/>
      <c r="Q364" s="2"/>
      <c r="R364" s="2"/>
      <c r="S364" s="2"/>
    </row>
    <row r="365" spans="1:19" ht="33.75" customHeight="1" thickBot="1" x14ac:dyDescent="0.3">
      <c r="A365" s="2" t="s">
        <v>3946</v>
      </c>
      <c r="B365" s="2" t="s">
        <v>3947</v>
      </c>
      <c r="C365" s="2"/>
      <c r="D365" s="2" t="s">
        <v>3948</v>
      </c>
      <c r="E365" s="2" t="s">
        <v>3949</v>
      </c>
      <c r="F365" s="2" t="s">
        <v>12</v>
      </c>
      <c r="G365" s="2"/>
      <c r="H365" s="2"/>
      <c r="I365" s="2"/>
      <c r="J365" s="2"/>
      <c r="K365" s="2"/>
      <c r="L365" s="2"/>
      <c r="M365" s="2"/>
      <c r="N365" s="2"/>
      <c r="O365" s="2"/>
      <c r="P365" s="2"/>
      <c r="Q365" s="2"/>
      <c r="R365" s="2"/>
      <c r="S365" s="2"/>
    </row>
    <row r="366" spans="1:19" ht="33.75" customHeight="1" thickBot="1" x14ac:dyDescent="0.3">
      <c r="A366" s="2" t="s">
        <v>1739</v>
      </c>
      <c r="B366" s="2" t="s">
        <v>1740</v>
      </c>
      <c r="C366" s="2"/>
      <c r="D366" s="2" t="s">
        <v>1741</v>
      </c>
      <c r="E366" s="2" t="s">
        <v>1742</v>
      </c>
      <c r="F366" s="2" t="s">
        <v>12</v>
      </c>
      <c r="G366" s="2"/>
      <c r="H366" s="2"/>
      <c r="I366" s="2"/>
      <c r="J366" s="2"/>
      <c r="K366" s="2"/>
      <c r="L366" s="2"/>
      <c r="M366" s="2"/>
      <c r="N366" s="2"/>
      <c r="O366" s="2"/>
      <c r="P366" s="2"/>
      <c r="Q366" s="2"/>
      <c r="R366" s="2"/>
      <c r="S366" s="2"/>
    </row>
    <row r="367" spans="1:19" ht="33.75" customHeight="1" thickBot="1" x14ac:dyDescent="0.3">
      <c r="A367" s="2" t="s">
        <v>5068</v>
      </c>
      <c r="B367" s="2" t="s">
        <v>5069</v>
      </c>
      <c r="C367" s="2"/>
      <c r="D367" s="2" t="s">
        <v>5070</v>
      </c>
      <c r="E367" s="2" t="s">
        <v>5071</v>
      </c>
      <c r="F367" s="2" t="s">
        <v>11</v>
      </c>
      <c r="G367" s="2"/>
      <c r="H367" s="2"/>
      <c r="I367" s="2"/>
      <c r="J367" s="2"/>
      <c r="K367" s="2"/>
      <c r="L367" s="2"/>
      <c r="M367" s="2"/>
      <c r="N367" s="2"/>
      <c r="O367" s="2"/>
      <c r="P367" s="2"/>
      <c r="Q367" s="2"/>
      <c r="R367" s="2"/>
      <c r="S367" s="2"/>
    </row>
    <row r="368" spans="1:19" ht="51" customHeight="1" thickBot="1" x14ac:dyDescent="0.3">
      <c r="A368" s="2" t="s">
        <v>2512</v>
      </c>
      <c r="B368" s="2" t="s">
        <v>2513</v>
      </c>
      <c r="C368" s="2"/>
      <c r="D368" s="2" t="s">
        <v>2514</v>
      </c>
      <c r="E368" s="2" t="s">
        <v>2515</v>
      </c>
      <c r="F368" s="2" t="s">
        <v>12</v>
      </c>
      <c r="G368" s="2"/>
      <c r="H368" s="2"/>
      <c r="I368" s="2"/>
      <c r="J368" s="2"/>
      <c r="K368" s="2"/>
      <c r="L368" s="2"/>
      <c r="M368" s="2"/>
      <c r="N368" s="2"/>
      <c r="O368" s="2"/>
      <c r="P368" s="2"/>
      <c r="Q368" s="2"/>
      <c r="R368" s="2"/>
      <c r="S368" s="2"/>
    </row>
    <row r="369" spans="1:19" ht="33.75" customHeight="1" thickBot="1" x14ac:dyDescent="0.3">
      <c r="A369" s="4" t="str">
        <f ca="1">IFERROR(__xludf.DUMMYFUNCTION("""COMPUTED_VALUE"""),"Σημειώσεις μεθοδολογίας του δικαίου / Τ. Σ. Παπαδόπουλος, Χρ. Π. Κινάνης.")</f>
        <v>Σημειώσεις μεθοδολογίας του δικαίου / Τ. Σ. Παπαδόπουλος, Χρ. Π. Κινάνης.</v>
      </c>
      <c r="B369" s="5" t="str">
        <f ca="1">IFERROR(__xludf.DUMMYFUNCTION("""COMPUTED_VALUE"""),"Παπαδόπουλος, Τέλλος Σ.")</f>
        <v>Παπαδόπουλος, Τέλλος Σ.</v>
      </c>
      <c r="C369" s="5"/>
      <c r="D369" s="4" t="str">
        <f ca="1">IFERROR(__xludf.DUMMYFUNCTION("""COMPUTED_VALUE"""),"Αθήνα : [χ.ό.], 1980.")</f>
        <v>Αθήνα : [χ.ό.], 1980.</v>
      </c>
      <c r="E369" s="5" t="str">
        <f ca="1">IFERROR(__xludf.DUMMYFUNCTION("""COMPUTED_VALUE"""),"340.115 ΠαπΤ σ 1980")</f>
        <v>340.115 ΠαπΤ σ 1980</v>
      </c>
      <c r="F369" s="6" t="str">
        <f ca="1">IFERROR(__xludf.DUMMYFUNCTION("""COMPUTED_VALUE"""),"Αίθουσα Ιστορίας, Θεωρίας και Φιλοσοφίας του Δικαίου")</f>
        <v>Αίθουσα Ιστορίας, Θεωρίας και Φιλοσοφίας του Δικαίου</v>
      </c>
      <c r="G369" s="2"/>
      <c r="H369" s="2"/>
      <c r="I369" s="2"/>
      <c r="J369" s="2"/>
      <c r="K369" s="2"/>
      <c r="L369" s="2"/>
      <c r="M369" s="2"/>
      <c r="N369" s="2"/>
      <c r="O369" s="2"/>
      <c r="P369" s="2"/>
      <c r="Q369" s="2"/>
      <c r="R369" s="2"/>
      <c r="S369" s="2"/>
    </row>
    <row r="370" spans="1:19" ht="33.75" customHeight="1" thickBot="1" x14ac:dyDescent="0.3">
      <c r="A370" s="2" t="s">
        <v>460</v>
      </c>
      <c r="B370" s="2" t="s">
        <v>461</v>
      </c>
      <c r="C370" s="2"/>
      <c r="D370" s="2" t="s">
        <v>462</v>
      </c>
      <c r="E370" s="2" t="s">
        <v>463</v>
      </c>
      <c r="F370" s="2" t="s">
        <v>7</v>
      </c>
      <c r="G370" s="2"/>
      <c r="H370" s="2"/>
      <c r="I370" s="2"/>
      <c r="J370" s="2"/>
      <c r="K370" s="2"/>
      <c r="L370" s="2"/>
      <c r="M370" s="2"/>
      <c r="N370" s="2"/>
      <c r="O370" s="2"/>
      <c r="P370" s="2"/>
      <c r="Q370" s="2"/>
      <c r="R370" s="2"/>
      <c r="S370" s="2"/>
    </row>
    <row r="371" spans="1:19" ht="33.75" customHeight="1" thickBot="1" x14ac:dyDescent="0.3">
      <c r="A371" s="2" t="s">
        <v>3826</v>
      </c>
      <c r="B371" s="2" t="s">
        <v>3827</v>
      </c>
      <c r="C371" s="2" t="s">
        <v>55</v>
      </c>
      <c r="D371" s="2" t="s">
        <v>3828</v>
      </c>
      <c r="E371" s="2" t="s">
        <v>3829</v>
      </c>
      <c r="F371" s="2" t="s">
        <v>12</v>
      </c>
      <c r="G371" s="2"/>
      <c r="H371" s="2"/>
      <c r="I371" s="2"/>
      <c r="J371" s="2"/>
      <c r="K371" s="2"/>
      <c r="L371" s="2"/>
      <c r="M371" s="2"/>
      <c r="N371" s="2"/>
      <c r="O371" s="2"/>
      <c r="P371" s="2"/>
      <c r="Q371" s="2"/>
      <c r="R371" s="2"/>
      <c r="S371" s="2"/>
    </row>
    <row r="372" spans="1:19" ht="33.75" customHeight="1" thickBot="1" x14ac:dyDescent="0.3">
      <c r="A372" s="2" t="s">
        <v>3950</v>
      </c>
      <c r="B372" s="2" t="s">
        <v>3951</v>
      </c>
      <c r="C372" s="2"/>
      <c r="D372" s="2" t="s">
        <v>3952</v>
      </c>
      <c r="E372" s="2" t="s">
        <v>3953</v>
      </c>
      <c r="F372" s="2" t="s">
        <v>12</v>
      </c>
      <c r="G372" s="2"/>
      <c r="H372" s="2"/>
      <c r="I372" s="2"/>
      <c r="J372" s="2"/>
      <c r="K372" s="2"/>
      <c r="L372" s="2"/>
      <c r="M372" s="2"/>
      <c r="N372" s="2"/>
      <c r="O372" s="2"/>
      <c r="P372" s="2"/>
      <c r="Q372" s="2"/>
      <c r="R372" s="2"/>
      <c r="S372" s="2"/>
    </row>
    <row r="373" spans="1:19" ht="33.75" customHeight="1" thickBot="1" x14ac:dyDescent="0.3">
      <c r="A373" s="2" t="s">
        <v>3954</v>
      </c>
      <c r="B373" s="2" t="s">
        <v>3955</v>
      </c>
      <c r="C373" s="2"/>
      <c r="D373" s="2" t="s">
        <v>3956</v>
      </c>
      <c r="E373" s="2" t="s">
        <v>3957</v>
      </c>
      <c r="F373" s="2" t="s">
        <v>12</v>
      </c>
      <c r="G373" s="2"/>
      <c r="H373" s="2"/>
      <c r="I373" s="2"/>
      <c r="J373" s="2"/>
      <c r="K373" s="2"/>
      <c r="L373" s="2"/>
      <c r="M373" s="2"/>
      <c r="N373" s="2"/>
      <c r="O373" s="2"/>
      <c r="P373" s="2"/>
      <c r="Q373" s="2"/>
      <c r="R373" s="2"/>
      <c r="S373" s="2"/>
    </row>
    <row r="374" spans="1:19" ht="33.75" customHeight="1" thickBot="1" x14ac:dyDescent="0.3">
      <c r="A374" s="2" t="s">
        <v>464</v>
      </c>
      <c r="B374" s="2"/>
      <c r="C374" s="2"/>
      <c r="D374" s="2" t="s">
        <v>465</v>
      </c>
      <c r="E374" s="2" t="s">
        <v>466</v>
      </c>
      <c r="F374" s="2" t="s">
        <v>12</v>
      </c>
      <c r="G374" s="2"/>
      <c r="H374" s="2"/>
      <c r="I374" s="2"/>
      <c r="J374" s="2"/>
      <c r="K374" s="2"/>
      <c r="L374" s="2"/>
      <c r="M374" s="2"/>
      <c r="N374" s="2"/>
      <c r="O374" s="2"/>
      <c r="P374" s="2"/>
      <c r="Q374" s="2"/>
      <c r="R374" s="2"/>
      <c r="S374" s="2"/>
    </row>
    <row r="375" spans="1:19" ht="33.75" customHeight="1" thickBot="1" x14ac:dyDescent="0.3">
      <c r="A375" s="2" t="s">
        <v>3958</v>
      </c>
      <c r="B375" s="2" t="s">
        <v>1106</v>
      </c>
      <c r="C375" s="2" t="s">
        <v>3959</v>
      </c>
      <c r="D375" s="2" t="s">
        <v>3960</v>
      </c>
      <c r="E375" s="2" t="s">
        <v>3961</v>
      </c>
      <c r="F375" s="2" t="s">
        <v>12</v>
      </c>
      <c r="G375" s="2"/>
      <c r="H375" s="2"/>
      <c r="I375" s="2"/>
      <c r="J375" s="2"/>
      <c r="K375" s="2"/>
      <c r="L375" s="2"/>
      <c r="M375" s="2"/>
      <c r="N375" s="2"/>
      <c r="O375" s="2"/>
      <c r="P375" s="2"/>
      <c r="Q375" s="2"/>
      <c r="R375" s="2"/>
      <c r="S375" s="2"/>
    </row>
    <row r="376" spans="1:19" ht="33.75" customHeight="1" thickBot="1" x14ac:dyDescent="0.3">
      <c r="A376" s="2" t="s">
        <v>1105</v>
      </c>
      <c r="B376" s="2" t="s">
        <v>1106</v>
      </c>
      <c r="C376" s="2"/>
      <c r="D376" s="2" t="s">
        <v>1107</v>
      </c>
      <c r="E376" s="2" t="s">
        <v>1108</v>
      </c>
      <c r="F376" s="2" t="s">
        <v>12</v>
      </c>
      <c r="G376" s="2"/>
      <c r="H376" s="2"/>
      <c r="I376" s="2"/>
      <c r="J376" s="2"/>
      <c r="K376" s="2"/>
      <c r="L376" s="2"/>
      <c r="M376" s="2"/>
      <c r="N376" s="2"/>
      <c r="O376" s="2"/>
      <c r="P376" s="2"/>
      <c r="Q376" s="2"/>
      <c r="R376" s="2"/>
      <c r="S376" s="2"/>
    </row>
    <row r="377" spans="1:19" ht="33.75" customHeight="1" thickBot="1" x14ac:dyDescent="0.3">
      <c r="A377" s="2" t="s">
        <v>467</v>
      </c>
      <c r="B377" s="2" t="s">
        <v>468</v>
      </c>
      <c r="C377" s="2"/>
      <c r="D377" s="2" t="s">
        <v>469</v>
      </c>
      <c r="E377" s="2" t="s">
        <v>470</v>
      </c>
      <c r="F377" s="2" t="s">
        <v>12</v>
      </c>
      <c r="G377" s="2"/>
      <c r="H377" s="2"/>
      <c r="I377" s="2"/>
      <c r="J377" s="2"/>
      <c r="K377" s="2"/>
      <c r="L377" s="2"/>
      <c r="M377" s="2"/>
      <c r="N377" s="2"/>
      <c r="O377" s="2"/>
      <c r="P377" s="2"/>
      <c r="Q377" s="2"/>
      <c r="R377" s="2"/>
      <c r="S377" s="2"/>
    </row>
    <row r="378" spans="1:19" ht="33.75" customHeight="1" thickBot="1" x14ac:dyDescent="0.3">
      <c r="A378" s="2" t="s">
        <v>3962</v>
      </c>
      <c r="B378" s="2" t="s">
        <v>3963</v>
      </c>
      <c r="C378" s="2"/>
      <c r="D378" s="2" t="s">
        <v>3964</v>
      </c>
      <c r="E378" s="2" t="s">
        <v>3965</v>
      </c>
      <c r="F378" s="2" t="s">
        <v>12</v>
      </c>
      <c r="G378" s="2"/>
      <c r="H378" s="2"/>
      <c r="I378" s="2"/>
      <c r="J378" s="2"/>
      <c r="K378" s="2"/>
      <c r="L378" s="2"/>
      <c r="M378" s="2"/>
      <c r="N378" s="2"/>
      <c r="O378" s="2"/>
      <c r="P378" s="2"/>
      <c r="Q378" s="2"/>
      <c r="R378" s="2"/>
      <c r="S378" s="2"/>
    </row>
    <row r="379" spans="1:19" ht="33.75" customHeight="1" thickBot="1" x14ac:dyDescent="0.3">
      <c r="A379" s="2" t="s">
        <v>1109</v>
      </c>
      <c r="B379" s="2" t="s">
        <v>1110</v>
      </c>
      <c r="C379" s="2"/>
      <c r="D379" s="2" t="s">
        <v>1111</v>
      </c>
      <c r="E379" s="2" t="s">
        <v>1112</v>
      </c>
      <c r="F379" s="2" t="s">
        <v>12</v>
      </c>
      <c r="G379" s="2"/>
      <c r="H379" s="2"/>
      <c r="I379" s="2"/>
      <c r="J379" s="2"/>
      <c r="K379" s="2"/>
      <c r="L379" s="2"/>
      <c r="M379" s="2"/>
      <c r="N379" s="2"/>
      <c r="O379" s="2"/>
      <c r="P379" s="2"/>
      <c r="Q379" s="2"/>
      <c r="R379" s="2"/>
      <c r="S379" s="2"/>
    </row>
    <row r="380" spans="1:19" ht="33.75" customHeight="1" thickBot="1" x14ac:dyDescent="0.3">
      <c r="A380" s="2" t="s">
        <v>3966</v>
      </c>
      <c r="B380" s="2" t="s">
        <v>2998</v>
      </c>
      <c r="C380" s="2"/>
      <c r="D380" s="2" t="s">
        <v>3967</v>
      </c>
      <c r="E380" s="2" t="s">
        <v>3968</v>
      </c>
      <c r="F380" s="2" t="s">
        <v>12</v>
      </c>
      <c r="G380" s="2"/>
      <c r="H380" s="2"/>
      <c r="I380" s="2"/>
      <c r="J380" s="2"/>
      <c r="K380" s="2"/>
      <c r="L380" s="2"/>
      <c r="M380" s="2"/>
      <c r="N380" s="2"/>
      <c r="O380" s="2"/>
      <c r="P380" s="2"/>
      <c r="Q380" s="2"/>
      <c r="R380" s="2"/>
      <c r="S380" s="2"/>
    </row>
    <row r="381" spans="1:19" ht="33.75" customHeight="1" thickBot="1" x14ac:dyDescent="0.3">
      <c r="A381" s="2" t="s">
        <v>4338</v>
      </c>
      <c r="B381" s="2" t="s">
        <v>4339</v>
      </c>
      <c r="C381" s="2"/>
      <c r="D381" s="2" t="s">
        <v>4340</v>
      </c>
      <c r="E381" s="2" t="s">
        <v>4341</v>
      </c>
      <c r="F381" s="2" t="s">
        <v>12</v>
      </c>
      <c r="G381" s="2"/>
      <c r="H381" s="2"/>
      <c r="I381" s="2"/>
      <c r="J381" s="2"/>
      <c r="K381" s="2"/>
      <c r="L381" s="2"/>
      <c r="M381" s="2"/>
      <c r="N381" s="2"/>
      <c r="O381" s="2"/>
      <c r="P381" s="2"/>
      <c r="Q381" s="2"/>
      <c r="R381" s="2"/>
      <c r="S381" s="2"/>
    </row>
    <row r="382" spans="1:19" ht="33.75" customHeight="1" thickBot="1" x14ac:dyDescent="0.3">
      <c r="A382" s="2" t="s">
        <v>1743</v>
      </c>
      <c r="B382" s="2" t="s">
        <v>1744</v>
      </c>
      <c r="C382" s="2"/>
      <c r="D382" s="2" t="s">
        <v>1745</v>
      </c>
      <c r="E382" s="2" t="s">
        <v>1746</v>
      </c>
      <c r="F382" s="2" t="s">
        <v>12</v>
      </c>
      <c r="G382" s="2"/>
      <c r="H382" s="2"/>
      <c r="I382" s="2"/>
      <c r="J382" s="2"/>
      <c r="K382" s="2"/>
      <c r="L382" s="2"/>
      <c r="M382" s="2"/>
      <c r="N382" s="2"/>
      <c r="O382" s="2"/>
      <c r="P382" s="2"/>
      <c r="Q382" s="2"/>
      <c r="R382" s="2"/>
      <c r="S382" s="2"/>
    </row>
    <row r="383" spans="1:19" ht="33.75" customHeight="1" thickBot="1" x14ac:dyDescent="0.3">
      <c r="A383" s="2" t="s">
        <v>3969</v>
      </c>
      <c r="B383" s="2" t="s">
        <v>3970</v>
      </c>
      <c r="C383" s="2"/>
      <c r="D383" s="2" t="s">
        <v>3971</v>
      </c>
      <c r="E383" s="2" t="s">
        <v>3972</v>
      </c>
      <c r="F383" s="2" t="s">
        <v>12</v>
      </c>
      <c r="G383" s="2"/>
      <c r="H383" s="2"/>
      <c r="I383" s="2"/>
      <c r="J383" s="2"/>
      <c r="K383" s="2"/>
      <c r="L383" s="2"/>
      <c r="M383" s="2"/>
      <c r="N383" s="2"/>
      <c r="O383" s="2"/>
      <c r="P383" s="2"/>
      <c r="Q383" s="2"/>
      <c r="R383" s="2"/>
      <c r="S383" s="2"/>
    </row>
    <row r="384" spans="1:19" ht="33.75" customHeight="1" thickBot="1" x14ac:dyDescent="0.3">
      <c r="A384" s="2" t="s">
        <v>2516</v>
      </c>
      <c r="B384" s="2" t="s">
        <v>1773</v>
      </c>
      <c r="C384" s="2"/>
      <c r="D384" s="2" t="s">
        <v>2213</v>
      </c>
      <c r="E384" s="2" t="s">
        <v>2517</v>
      </c>
      <c r="F384" s="2" t="s">
        <v>12</v>
      </c>
      <c r="G384" s="2"/>
      <c r="H384" s="2"/>
      <c r="I384" s="2"/>
      <c r="J384" s="2"/>
      <c r="K384" s="2"/>
      <c r="L384" s="2"/>
      <c r="M384" s="2"/>
      <c r="N384" s="2"/>
      <c r="O384" s="2"/>
      <c r="P384" s="2"/>
      <c r="Q384" s="2"/>
      <c r="R384" s="2"/>
      <c r="S384" s="2"/>
    </row>
    <row r="385" spans="1:19" ht="33.75" customHeight="1" thickBot="1" x14ac:dyDescent="0.3">
      <c r="A385" s="2" t="s">
        <v>182</v>
      </c>
      <c r="B385" s="2" t="s">
        <v>183</v>
      </c>
      <c r="C385" s="2"/>
      <c r="D385" s="2" t="s">
        <v>181</v>
      </c>
      <c r="E385" s="2" t="s">
        <v>180</v>
      </c>
      <c r="F385" s="2" t="s">
        <v>12</v>
      </c>
      <c r="G385" s="2"/>
      <c r="H385" s="2"/>
      <c r="I385" s="2"/>
      <c r="J385" s="2"/>
      <c r="K385" s="2"/>
      <c r="L385" s="2"/>
      <c r="M385" s="2"/>
      <c r="N385" s="2"/>
      <c r="O385" s="2"/>
      <c r="P385" s="2"/>
      <c r="Q385" s="2"/>
      <c r="R385" s="2"/>
      <c r="S385" s="2"/>
    </row>
    <row r="386" spans="1:19" ht="33.75" customHeight="1" thickBot="1" x14ac:dyDescent="0.3">
      <c r="A386" s="2" t="s">
        <v>3973</v>
      </c>
      <c r="B386" s="2" t="s">
        <v>3974</v>
      </c>
      <c r="C386" s="2"/>
      <c r="D386" s="2" t="s">
        <v>3975</v>
      </c>
      <c r="E386" s="2" t="s">
        <v>3976</v>
      </c>
      <c r="F386" s="2" t="s">
        <v>12</v>
      </c>
      <c r="G386" s="2"/>
      <c r="H386" s="2"/>
      <c r="I386" s="2"/>
      <c r="J386" s="2"/>
      <c r="K386" s="2"/>
      <c r="L386" s="2"/>
      <c r="M386" s="2"/>
      <c r="N386" s="2"/>
      <c r="O386" s="2"/>
      <c r="P386" s="2"/>
      <c r="Q386" s="2"/>
      <c r="R386" s="2"/>
      <c r="S386" s="2"/>
    </row>
    <row r="387" spans="1:19" ht="33.75" customHeight="1" thickBot="1" x14ac:dyDescent="0.3">
      <c r="A387" s="2" t="s">
        <v>1747</v>
      </c>
      <c r="B387" s="2" t="s">
        <v>1748</v>
      </c>
      <c r="C387" s="2"/>
      <c r="D387" s="2" t="s">
        <v>1749</v>
      </c>
      <c r="E387" s="2" t="s">
        <v>1750</v>
      </c>
      <c r="F387" s="2" t="s">
        <v>12</v>
      </c>
      <c r="G387" s="2"/>
      <c r="H387" s="2"/>
      <c r="I387" s="2"/>
      <c r="J387" s="2"/>
      <c r="K387" s="2"/>
      <c r="L387" s="2"/>
      <c r="M387" s="2"/>
      <c r="N387" s="2"/>
      <c r="O387" s="2"/>
      <c r="P387" s="2"/>
      <c r="Q387" s="2"/>
      <c r="R387" s="2"/>
      <c r="S387" s="2"/>
    </row>
    <row r="388" spans="1:19" ht="33.75" customHeight="1" thickBot="1" x14ac:dyDescent="0.3">
      <c r="A388" s="2" t="s">
        <v>1751</v>
      </c>
      <c r="B388" s="2" t="s">
        <v>1752</v>
      </c>
      <c r="C388" s="2"/>
      <c r="D388" s="2" t="s">
        <v>1753</v>
      </c>
      <c r="E388" s="2" t="s">
        <v>1754</v>
      </c>
      <c r="F388" s="2" t="s">
        <v>12</v>
      </c>
      <c r="G388" s="2"/>
      <c r="H388" s="2"/>
      <c r="I388" s="2"/>
      <c r="J388" s="2"/>
      <c r="K388" s="2"/>
      <c r="L388" s="2"/>
      <c r="M388" s="2"/>
      <c r="N388" s="2"/>
      <c r="O388" s="2"/>
      <c r="P388" s="2"/>
      <c r="Q388" s="2"/>
      <c r="R388" s="2"/>
      <c r="S388" s="2"/>
    </row>
    <row r="389" spans="1:19" ht="33.75" customHeight="1" thickBot="1" x14ac:dyDescent="0.3">
      <c r="A389" s="2" t="s">
        <v>65</v>
      </c>
      <c r="B389" s="2" t="s">
        <v>66</v>
      </c>
      <c r="C389" s="2"/>
      <c r="D389" s="2" t="s">
        <v>64</v>
      </c>
      <c r="E389" s="2" t="s">
        <v>63</v>
      </c>
      <c r="F389" s="2" t="s">
        <v>11</v>
      </c>
      <c r="G389" s="2"/>
      <c r="H389" s="2"/>
      <c r="I389" s="2"/>
      <c r="J389" s="2"/>
      <c r="K389" s="2"/>
      <c r="L389" s="2"/>
      <c r="M389" s="2"/>
      <c r="N389" s="2"/>
      <c r="O389" s="2"/>
      <c r="P389" s="2"/>
      <c r="Q389" s="2"/>
      <c r="R389" s="2"/>
      <c r="S389" s="2"/>
    </row>
    <row r="390" spans="1:19" ht="33.75" customHeight="1" thickBot="1" x14ac:dyDescent="0.3">
      <c r="A390" s="2" t="s">
        <v>3977</v>
      </c>
      <c r="B390" s="2" t="s">
        <v>3978</v>
      </c>
      <c r="C390" s="2" t="s">
        <v>3979</v>
      </c>
      <c r="D390" s="2" t="s">
        <v>3980</v>
      </c>
      <c r="E390" s="2" t="s">
        <v>3981</v>
      </c>
      <c r="F390" s="2" t="s">
        <v>12</v>
      </c>
      <c r="G390" s="2"/>
      <c r="H390" s="2"/>
      <c r="I390" s="2"/>
      <c r="J390" s="2"/>
      <c r="K390" s="2"/>
      <c r="L390" s="2"/>
      <c r="M390" s="2"/>
      <c r="N390" s="2"/>
      <c r="O390" s="2"/>
      <c r="P390" s="2"/>
      <c r="Q390" s="2"/>
      <c r="R390" s="2"/>
      <c r="S390" s="2"/>
    </row>
    <row r="391" spans="1:19" ht="33.75" customHeight="1" thickBot="1" x14ac:dyDescent="0.3">
      <c r="A391" s="2" t="s">
        <v>1113</v>
      </c>
      <c r="B391" s="2" t="s">
        <v>1114</v>
      </c>
      <c r="C391" s="2"/>
      <c r="D391" s="2" t="s">
        <v>1115</v>
      </c>
      <c r="E391" s="2" t="s">
        <v>1116</v>
      </c>
      <c r="F391" s="2" t="s">
        <v>12</v>
      </c>
      <c r="G391" s="2"/>
      <c r="H391" s="2"/>
      <c r="I391" s="2"/>
      <c r="J391" s="2"/>
      <c r="K391" s="2"/>
      <c r="L391" s="2"/>
      <c r="M391" s="2"/>
      <c r="N391" s="2"/>
      <c r="O391" s="2"/>
      <c r="P391" s="2"/>
      <c r="Q391" s="2"/>
      <c r="R391" s="2"/>
      <c r="S391" s="2"/>
    </row>
    <row r="392" spans="1:19" ht="33.75" customHeight="1" thickBot="1" x14ac:dyDescent="0.3">
      <c r="A392" s="2" t="s">
        <v>1755</v>
      </c>
      <c r="B392" s="2" t="s">
        <v>1756</v>
      </c>
      <c r="C392" s="2"/>
      <c r="D392" s="2" t="s">
        <v>1757</v>
      </c>
      <c r="E392" s="2" t="s">
        <v>1758</v>
      </c>
      <c r="F392" s="2" t="s">
        <v>12</v>
      </c>
      <c r="G392" s="2"/>
      <c r="H392" s="2"/>
      <c r="I392" s="2"/>
      <c r="J392" s="2"/>
      <c r="K392" s="2"/>
      <c r="L392" s="2"/>
      <c r="M392" s="2"/>
      <c r="N392" s="2"/>
      <c r="O392" s="2"/>
      <c r="P392" s="2"/>
      <c r="Q392" s="2"/>
      <c r="R392" s="2"/>
      <c r="S392" s="2"/>
    </row>
    <row r="393" spans="1:19" ht="33.75" customHeight="1" thickBot="1" x14ac:dyDescent="0.3">
      <c r="A393" s="2" t="s">
        <v>5072</v>
      </c>
      <c r="B393" s="2" t="s">
        <v>3926</v>
      </c>
      <c r="C393" s="2"/>
      <c r="D393" s="2" t="s">
        <v>5073</v>
      </c>
      <c r="E393" s="2" t="s">
        <v>5074</v>
      </c>
      <c r="F393" s="2" t="s">
        <v>12</v>
      </c>
      <c r="G393" s="2"/>
      <c r="H393" s="2"/>
      <c r="I393" s="2"/>
      <c r="J393" s="2"/>
      <c r="K393" s="2"/>
      <c r="L393" s="2"/>
      <c r="M393" s="2"/>
      <c r="N393" s="2"/>
      <c r="O393" s="2"/>
      <c r="P393" s="2"/>
      <c r="Q393" s="2"/>
      <c r="R393" s="2"/>
      <c r="S393" s="2"/>
    </row>
    <row r="394" spans="1:19" ht="33.75" customHeight="1" thickBot="1" x14ac:dyDescent="0.3">
      <c r="A394" s="2" t="s">
        <v>471</v>
      </c>
      <c r="B394" s="2" t="s">
        <v>472</v>
      </c>
      <c r="C394" s="2"/>
      <c r="D394" s="2" t="s">
        <v>473</v>
      </c>
      <c r="E394" s="2" t="s">
        <v>474</v>
      </c>
      <c r="F394" s="2" t="s">
        <v>12</v>
      </c>
      <c r="G394" s="2"/>
      <c r="H394" s="2"/>
      <c r="I394" s="2"/>
      <c r="J394" s="2"/>
      <c r="K394" s="2"/>
      <c r="L394" s="2"/>
      <c r="M394" s="2"/>
      <c r="N394" s="2"/>
      <c r="O394" s="2"/>
      <c r="P394" s="2"/>
      <c r="Q394" s="2"/>
      <c r="R394" s="2"/>
      <c r="S394" s="2"/>
    </row>
    <row r="395" spans="1:19" ht="33.75" customHeight="1" thickBot="1" x14ac:dyDescent="0.3">
      <c r="A395" s="2" t="s">
        <v>5075</v>
      </c>
      <c r="B395" s="2" t="s">
        <v>5076</v>
      </c>
      <c r="C395" s="2"/>
      <c r="D395" s="2" t="s">
        <v>5077</v>
      </c>
      <c r="E395" s="2" t="s">
        <v>5078</v>
      </c>
      <c r="F395" s="2" t="s">
        <v>12</v>
      </c>
      <c r="G395" s="2"/>
      <c r="H395" s="2"/>
      <c r="I395" s="2"/>
      <c r="J395" s="2"/>
      <c r="K395" s="2"/>
      <c r="L395" s="2"/>
      <c r="M395" s="2"/>
      <c r="N395" s="2"/>
      <c r="O395" s="2"/>
      <c r="P395" s="2"/>
      <c r="Q395" s="2"/>
      <c r="R395" s="2"/>
      <c r="S395" s="2"/>
    </row>
    <row r="396" spans="1:19" ht="33.75" customHeight="1" thickBot="1" x14ac:dyDescent="0.3">
      <c r="A396" s="2" t="s">
        <v>4342</v>
      </c>
      <c r="B396" s="2" t="s">
        <v>4343</v>
      </c>
      <c r="C396" s="2"/>
      <c r="D396" s="2" t="s">
        <v>4344</v>
      </c>
      <c r="E396" s="2" t="s">
        <v>4345</v>
      </c>
      <c r="F396" s="2" t="s">
        <v>12</v>
      </c>
      <c r="G396" s="2"/>
      <c r="H396" s="2"/>
      <c r="I396" s="2"/>
      <c r="J396" s="2"/>
      <c r="K396" s="2"/>
      <c r="L396" s="2"/>
      <c r="M396" s="2"/>
      <c r="N396" s="2"/>
      <c r="O396" s="2"/>
      <c r="P396" s="2"/>
      <c r="Q396" s="2"/>
      <c r="R396" s="2"/>
      <c r="S396" s="2"/>
    </row>
    <row r="397" spans="1:19" ht="33.75" customHeight="1" thickBot="1" x14ac:dyDescent="0.3">
      <c r="A397" s="2" t="s">
        <v>4346</v>
      </c>
      <c r="B397" s="2" t="s">
        <v>4339</v>
      </c>
      <c r="C397" s="2"/>
      <c r="D397" s="2" t="s">
        <v>4347</v>
      </c>
      <c r="E397" s="2" t="s">
        <v>4348</v>
      </c>
      <c r="F397" s="2" t="s">
        <v>1548</v>
      </c>
      <c r="G397" s="2"/>
      <c r="H397" s="2"/>
      <c r="I397" s="2"/>
      <c r="J397" s="2"/>
      <c r="K397" s="2"/>
      <c r="L397" s="2"/>
      <c r="M397" s="2"/>
      <c r="N397" s="2"/>
      <c r="O397" s="2"/>
      <c r="P397" s="2"/>
      <c r="Q397" s="2"/>
      <c r="R397" s="2"/>
      <c r="S397" s="2"/>
    </row>
    <row r="398" spans="1:19" ht="33.75" customHeight="1" thickBot="1" x14ac:dyDescent="0.3">
      <c r="A398" s="2" t="s">
        <v>1759</v>
      </c>
      <c r="B398" s="2" t="s">
        <v>1760</v>
      </c>
      <c r="C398" s="2"/>
      <c r="D398" s="2" t="s">
        <v>1761</v>
      </c>
      <c r="E398" s="2" t="s">
        <v>1762</v>
      </c>
      <c r="F398" s="2" t="s">
        <v>12</v>
      </c>
      <c r="G398" s="2"/>
      <c r="H398" s="2"/>
      <c r="I398" s="2"/>
      <c r="J398" s="2"/>
      <c r="K398" s="2"/>
      <c r="L398" s="2"/>
      <c r="M398" s="2"/>
      <c r="N398" s="2"/>
      <c r="O398" s="2"/>
      <c r="P398" s="2"/>
      <c r="Q398" s="2"/>
      <c r="R398" s="2"/>
      <c r="S398" s="2"/>
    </row>
    <row r="399" spans="1:19" ht="33.75" customHeight="1" thickBot="1" x14ac:dyDescent="0.3">
      <c r="A399" s="2" t="s">
        <v>1763</v>
      </c>
      <c r="B399" s="2" t="s">
        <v>1764</v>
      </c>
      <c r="C399" s="2" t="s">
        <v>1765</v>
      </c>
      <c r="D399" s="2" t="s">
        <v>1766</v>
      </c>
      <c r="E399" s="2" t="s">
        <v>1767</v>
      </c>
      <c r="F399" s="2" t="s">
        <v>12</v>
      </c>
      <c r="G399" s="2"/>
      <c r="H399" s="2"/>
      <c r="I399" s="2"/>
      <c r="J399" s="2"/>
      <c r="K399" s="2"/>
      <c r="L399" s="2"/>
      <c r="M399" s="2"/>
      <c r="N399" s="2"/>
      <c r="O399" s="2"/>
      <c r="P399" s="2"/>
      <c r="Q399" s="2"/>
      <c r="R399" s="2"/>
      <c r="S399" s="2"/>
    </row>
    <row r="400" spans="1:19" ht="33.75" customHeight="1" thickBot="1" x14ac:dyDescent="0.3">
      <c r="A400" s="2" t="s">
        <v>1768</v>
      </c>
      <c r="B400" s="2" t="s">
        <v>1769</v>
      </c>
      <c r="C400" s="2"/>
      <c r="D400" s="2" t="s">
        <v>1770</v>
      </c>
      <c r="E400" s="2" t="s">
        <v>1771</v>
      </c>
      <c r="F400" s="2" t="s">
        <v>12</v>
      </c>
      <c r="G400" s="2"/>
      <c r="H400" s="2"/>
      <c r="I400" s="2"/>
      <c r="J400" s="2"/>
      <c r="K400" s="2"/>
      <c r="L400" s="2"/>
      <c r="M400" s="2"/>
      <c r="N400" s="2"/>
      <c r="O400" s="2"/>
      <c r="P400" s="2"/>
      <c r="Q400" s="2"/>
      <c r="R400" s="2"/>
      <c r="S400" s="2"/>
    </row>
    <row r="401" spans="1:19" ht="33.75" customHeight="1" thickBot="1" x14ac:dyDescent="0.3">
      <c r="A401" s="2" t="s">
        <v>4349</v>
      </c>
      <c r="B401" s="2" t="s">
        <v>4350</v>
      </c>
      <c r="C401" s="2"/>
      <c r="D401" s="2" t="s">
        <v>4351</v>
      </c>
      <c r="E401" s="2" t="s">
        <v>4352</v>
      </c>
      <c r="F401" s="2" t="s">
        <v>12</v>
      </c>
      <c r="G401" s="2"/>
      <c r="H401" s="2"/>
      <c r="I401" s="2"/>
      <c r="J401" s="2"/>
      <c r="K401" s="2"/>
      <c r="L401" s="2"/>
      <c r="M401" s="2"/>
      <c r="N401" s="2"/>
      <c r="O401" s="2"/>
      <c r="P401" s="2"/>
      <c r="Q401" s="2"/>
      <c r="R401" s="2"/>
      <c r="S401" s="2"/>
    </row>
    <row r="402" spans="1:19" ht="33.75" customHeight="1" thickBot="1" x14ac:dyDescent="0.3">
      <c r="A402" s="4" t="str">
        <f ca="1">IFERROR(__xludf.DUMMYFUNCTION("""COMPUTED_VALUE"""),"Grundgedanken der historischen Rechtsschule 1814/40 / Friedrich Carl von Savigny")</f>
        <v>Grundgedanken der historischen Rechtsschule 1814/40 / Friedrich Carl von Savigny</v>
      </c>
      <c r="B402" s="5" t="str">
        <f ca="1">IFERROR(__xludf.DUMMYFUNCTION("""COMPUTED_VALUE"""),"Savigny, Friedrich Karl von, 1779-1861.")</f>
        <v>Savigny, Friedrich Karl von, 1779-1861.</v>
      </c>
      <c r="C402" s="5"/>
      <c r="D402" s="4" t="str">
        <f ca="1">IFERROR(__xludf.DUMMYFUNCTION("""COMPUTED_VALUE"""),"Frankfurt am Main :  Vittorio Klostermann,  [1948]")</f>
        <v>Frankfurt am Main :  Vittorio Klostermann,  [1948]</v>
      </c>
      <c r="E402" s="5" t="str">
        <f ca="1">IFERROR(__xludf.DUMMYFUNCTION("""COMPUTED_VALUE"""),"340.123(430) SavF g 1948")</f>
        <v>340.123(430) SavF g 1948</v>
      </c>
      <c r="F402" s="6" t="str">
        <f ca="1">IFERROR(__xludf.DUMMYFUNCTION("""COMPUTED_VALUE"""),"Αίθουσα Ιστορίας, Θεωρίας και Φιλοσοφίας του Δικαίου")</f>
        <v>Αίθουσα Ιστορίας, Θεωρίας και Φιλοσοφίας του Δικαίου</v>
      </c>
      <c r="G402" s="2"/>
      <c r="H402" s="2"/>
      <c r="I402" s="2"/>
      <c r="J402" s="2"/>
      <c r="K402" s="2"/>
      <c r="L402" s="2"/>
      <c r="M402" s="2"/>
      <c r="N402" s="2"/>
      <c r="O402" s="2"/>
      <c r="P402" s="2"/>
      <c r="Q402" s="2"/>
      <c r="R402" s="2"/>
      <c r="S402" s="2"/>
    </row>
    <row r="403" spans="1:19" ht="33.75" customHeight="1" thickBot="1" x14ac:dyDescent="0.3">
      <c r="A403" s="2" t="s">
        <v>4353</v>
      </c>
      <c r="B403" s="2" t="s">
        <v>4354</v>
      </c>
      <c r="C403" s="2"/>
      <c r="D403" s="2" t="s">
        <v>4355</v>
      </c>
      <c r="E403" s="2" t="s">
        <v>4356</v>
      </c>
      <c r="F403" s="2" t="s">
        <v>12</v>
      </c>
      <c r="G403" s="2"/>
      <c r="H403" s="2"/>
      <c r="I403" s="2"/>
      <c r="J403" s="2"/>
      <c r="K403" s="2"/>
      <c r="L403" s="2"/>
      <c r="M403" s="2"/>
      <c r="N403" s="2"/>
      <c r="O403" s="2"/>
      <c r="P403" s="2"/>
      <c r="Q403" s="2"/>
      <c r="R403" s="2"/>
      <c r="S403" s="2"/>
    </row>
    <row r="404" spans="1:19" ht="33.75" customHeight="1" thickBot="1" x14ac:dyDescent="0.3">
      <c r="A404" s="2" t="s">
        <v>3473</v>
      </c>
      <c r="B404" s="2" t="s">
        <v>3474</v>
      </c>
      <c r="C404" s="2"/>
      <c r="D404" s="2" t="s">
        <v>3475</v>
      </c>
      <c r="E404" s="2" t="s">
        <v>3476</v>
      </c>
      <c r="F404" s="2" t="s">
        <v>7</v>
      </c>
      <c r="G404" s="2"/>
      <c r="H404" s="2"/>
      <c r="I404" s="2"/>
      <c r="J404" s="2"/>
      <c r="K404" s="2"/>
      <c r="L404" s="2"/>
      <c r="M404" s="2"/>
      <c r="N404" s="2"/>
      <c r="O404" s="2"/>
      <c r="P404" s="2"/>
      <c r="Q404" s="2"/>
      <c r="R404" s="2"/>
      <c r="S404" s="2"/>
    </row>
    <row r="405" spans="1:19" ht="33.75" customHeight="1" thickBot="1" x14ac:dyDescent="0.3">
      <c r="A405" s="4" t="str">
        <f ca="1">IFERROR(__xludf.DUMMYFUNCTION("""COMPUTED_VALUE"""),"The influence of the French Civil Code on the common law and beyond / edited by Duncan Fairgrieve.")</f>
        <v>The influence of the French Civil Code on the common law and beyond / edited by Duncan Fairgrieve.</v>
      </c>
      <c r="B405" s="5"/>
      <c r="C405" s="5"/>
      <c r="D405" s="4" t="str">
        <f ca="1">IFERROR(__xludf.DUMMYFUNCTION("""COMPUTED_VALUE"""),"London : British Institute of International and Comparative Law, c2007.")</f>
        <v>London : British Institute of International and Comparative Law, c2007.</v>
      </c>
      <c r="E405" s="5" t="str">
        <f ca="1">IFERROR(__xludf.DUMMYFUNCTION("""COMPUTED_VALUE"""),"340.132.2(44) FaiD i 2007")</f>
        <v>340.132.2(44) FaiD i 2007</v>
      </c>
      <c r="F405" s="6" t="str">
        <f ca="1">IFERROR(__xludf.DUMMYFUNCTION("""COMPUTED_VALUE"""),"Αίθουσα Ιστορίας, Θεωρίας και Φιλοσοφίας του Δικαίου")</f>
        <v>Αίθουσα Ιστορίας, Θεωρίας και Φιλοσοφίας του Δικαίου</v>
      </c>
      <c r="G405" s="2"/>
      <c r="H405" s="2"/>
      <c r="I405" s="2"/>
      <c r="J405" s="2"/>
      <c r="K405" s="2"/>
      <c r="L405" s="2"/>
      <c r="M405" s="2"/>
      <c r="N405" s="2"/>
      <c r="O405" s="2"/>
      <c r="P405" s="2"/>
      <c r="Q405" s="2"/>
      <c r="R405" s="2"/>
      <c r="S405" s="2"/>
    </row>
    <row r="406" spans="1:19" ht="33.75" customHeight="1" thickBot="1" x14ac:dyDescent="0.3">
      <c r="A406" s="2" t="s">
        <v>475</v>
      </c>
      <c r="B406" s="2" t="s">
        <v>476</v>
      </c>
      <c r="C406" s="2"/>
      <c r="D406" s="2" t="s">
        <v>477</v>
      </c>
      <c r="E406" s="2" t="s">
        <v>478</v>
      </c>
      <c r="F406" s="2" t="s">
        <v>12</v>
      </c>
      <c r="G406" s="2"/>
      <c r="H406" s="2"/>
      <c r="I406" s="2"/>
      <c r="J406" s="2"/>
      <c r="K406" s="2"/>
      <c r="L406" s="2"/>
      <c r="M406" s="2"/>
      <c r="N406" s="2"/>
      <c r="O406" s="2"/>
      <c r="P406" s="2"/>
      <c r="Q406" s="2"/>
      <c r="R406" s="2"/>
      <c r="S406" s="2"/>
    </row>
    <row r="407" spans="1:19" ht="33.75" customHeight="1" thickBot="1" x14ac:dyDescent="0.3">
      <c r="A407" s="2" t="s">
        <v>479</v>
      </c>
      <c r="B407" s="2" t="s">
        <v>480</v>
      </c>
      <c r="C407" s="2" t="s">
        <v>55</v>
      </c>
      <c r="D407" s="2" t="s">
        <v>481</v>
      </c>
      <c r="E407" s="2" t="s">
        <v>482</v>
      </c>
      <c r="F407" s="2" t="s">
        <v>12</v>
      </c>
      <c r="G407" s="2"/>
      <c r="H407" s="2"/>
      <c r="I407" s="2"/>
      <c r="J407" s="2"/>
      <c r="K407" s="2"/>
      <c r="L407" s="2"/>
      <c r="M407" s="2"/>
      <c r="N407" s="2"/>
      <c r="O407" s="2"/>
      <c r="P407" s="2"/>
      <c r="Q407" s="2"/>
      <c r="R407" s="2"/>
      <c r="S407" s="2"/>
    </row>
    <row r="408" spans="1:19" ht="33.75" customHeight="1" thickBot="1" x14ac:dyDescent="0.3">
      <c r="A408" s="2" t="s">
        <v>1772</v>
      </c>
      <c r="B408" s="2" t="s">
        <v>1773</v>
      </c>
      <c r="C408" s="2"/>
      <c r="D408" s="2" t="s">
        <v>1667</v>
      </c>
      <c r="E408" s="2" t="s">
        <v>1774</v>
      </c>
      <c r="F408" s="2" t="s">
        <v>12</v>
      </c>
      <c r="G408" s="2"/>
      <c r="H408" s="2"/>
      <c r="I408" s="2"/>
      <c r="J408" s="2"/>
      <c r="K408" s="2"/>
      <c r="L408" s="2"/>
      <c r="M408" s="2"/>
      <c r="N408" s="2"/>
      <c r="O408" s="2"/>
      <c r="P408" s="2"/>
      <c r="Q408" s="2"/>
      <c r="R408" s="2"/>
      <c r="S408" s="2"/>
    </row>
    <row r="409" spans="1:19" ht="48" customHeight="1" thickBot="1" x14ac:dyDescent="0.3">
      <c r="A409" s="2" t="s">
        <v>2518</v>
      </c>
      <c r="B409" s="2"/>
      <c r="C409" s="2"/>
      <c r="D409" s="2" t="s">
        <v>2519</v>
      </c>
      <c r="E409" s="2" t="s">
        <v>2520</v>
      </c>
      <c r="F409" s="2" t="s">
        <v>7</v>
      </c>
      <c r="G409" s="2"/>
      <c r="H409" s="2"/>
      <c r="I409" s="2"/>
      <c r="J409" s="2"/>
      <c r="K409" s="2"/>
      <c r="L409" s="2"/>
      <c r="M409" s="2"/>
      <c r="N409" s="2"/>
      <c r="O409" s="2"/>
      <c r="P409" s="2"/>
      <c r="Q409" s="2"/>
      <c r="R409" s="2"/>
      <c r="S409" s="2"/>
    </row>
    <row r="410" spans="1:19" ht="33.75" customHeight="1" thickBot="1" x14ac:dyDescent="0.3">
      <c r="A410" s="2" t="s">
        <v>3982</v>
      </c>
      <c r="B410" s="2" t="s">
        <v>3983</v>
      </c>
      <c r="C410" s="2"/>
      <c r="D410" s="2" t="s">
        <v>3984</v>
      </c>
      <c r="E410" s="2" t="s">
        <v>3985</v>
      </c>
      <c r="F410" s="2" t="s">
        <v>12</v>
      </c>
      <c r="G410" s="2"/>
      <c r="H410" s="2"/>
      <c r="I410" s="2"/>
      <c r="J410" s="2"/>
      <c r="K410" s="2"/>
      <c r="L410" s="2"/>
      <c r="M410" s="2"/>
      <c r="N410" s="2"/>
      <c r="O410" s="2"/>
      <c r="P410" s="2"/>
      <c r="Q410" s="2"/>
      <c r="R410" s="2"/>
      <c r="S410" s="2"/>
    </row>
    <row r="411" spans="1:19" ht="33.75" customHeight="1" thickBot="1" x14ac:dyDescent="0.3">
      <c r="A411" s="2" t="s">
        <v>4357</v>
      </c>
      <c r="B411" s="2" t="s">
        <v>4358</v>
      </c>
      <c r="C411" s="2"/>
      <c r="D411" s="2" t="s">
        <v>4359</v>
      </c>
      <c r="E411" s="2" t="s">
        <v>4360</v>
      </c>
      <c r="F411" s="2" t="s">
        <v>12</v>
      </c>
      <c r="G411" s="2"/>
      <c r="H411" s="2"/>
      <c r="I411" s="2"/>
      <c r="J411" s="2"/>
      <c r="K411" s="2"/>
      <c r="L411" s="2"/>
      <c r="M411" s="2"/>
      <c r="N411" s="2"/>
      <c r="O411" s="2"/>
      <c r="P411" s="2"/>
      <c r="Q411" s="2"/>
      <c r="R411" s="2"/>
      <c r="S411" s="2"/>
    </row>
    <row r="412" spans="1:19" ht="38.25" customHeight="1" thickBot="1" x14ac:dyDescent="0.3">
      <c r="A412" s="2" t="s">
        <v>1117</v>
      </c>
      <c r="B412" s="2" t="s">
        <v>1118</v>
      </c>
      <c r="C412" s="2"/>
      <c r="D412" s="2" t="s">
        <v>1119</v>
      </c>
      <c r="E412" s="2" t="s">
        <v>1120</v>
      </c>
      <c r="F412" s="2" t="s">
        <v>12</v>
      </c>
      <c r="G412" s="2"/>
      <c r="H412" s="2"/>
      <c r="I412" s="2"/>
      <c r="J412" s="2"/>
      <c r="K412" s="2"/>
      <c r="L412" s="2"/>
      <c r="M412" s="2"/>
      <c r="N412" s="2"/>
      <c r="O412" s="2"/>
      <c r="P412" s="2"/>
      <c r="Q412" s="2"/>
      <c r="R412" s="2"/>
      <c r="S412" s="2"/>
    </row>
    <row r="413" spans="1:19" ht="39.75" customHeight="1" thickBot="1" x14ac:dyDescent="0.3">
      <c r="A413" s="2" t="s">
        <v>2521</v>
      </c>
      <c r="B413" s="2" t="s">
        <v>272</v>
      </c>
      <c r="C413" s="2"/>
      <c r="D413" s="2" t="s">
        <v>2522</v>
      </c>
      <c r="E413" s="2" t="s">
        <v>2523</v>
      </c>
      <c r="F413" s="2" t="s">
        <v>12</v>
      </c>
      <c r="G413" s="2"/>
      <c r="H413" s="2"/>
      <c r="I413" s="2"/>
      <c r="J413" s="2"/>
      <c r="K413" s="2"/>
      <c r="L413" s="2"/>
      <c r="M413" s="2"/>
      <c r="N413" s="2"/>
      <c r="O413" s="2"/>
      <c r="P413" s="2"/>
      <c r="Q413" s="2"/>
      <c r="R413" s="2"/>
      <c r="S413" s="2"/>
    </row>
    <row r="414" spans="1:19" ht="33.75" customHeight="1" thickBot="1" x14ac:dyDescent="0.3">
      <c r="A414" s="2" t="s">
        <v>483</v>
      </c>
      <c r="B414" s="2" t="s">
        <v>484</v>
      </c>
      <c r="C414" s="2"/>
      <c r="D414" s="2" t="s">
        <v>485</v>
      </c>
      <c r="E414" s="2" t="s">
        <v>486</v>
      </c>
      <c r="F414" s="2" t="s">
        <v>12</v>
      </c>
      <c r="G414" s="2"/>
      <c r="H414" s="2"/>
      <c r="I414" s="2"/>
      <c r="J414" s="2"/>
      <c r="K414" s="2"/>
      <c r="L414" s="2"/>
      <c r="M414" s="2"/>
      <c r="N414" s="2"/>
      <c r="O414" s="2"/>
      <c r="P414" s="2"/>
      <c r="Q414" s="2"/>
      <c r="R414" s="2"/>
      <c r="S414" s="2"/>
    </row>
    <row r="415" spans="1:19" ht="33.75" customHeight="1" thickBot="1" x14ac:dyDescent="0.3">
      <c r="A415" s="2" t="s">
        <v>5079</v>
      </c>
      <c r="B415" s="2" t="s">
        <v>5080</v>
      </c>
      <c r="C415" s="2"/>
      <c r="D415" s="2" t="s">
        <v>5081</v>
      </c>
      <c r="E415" s="2" t="s">
        <v>5082</v>
      </c>
      <c r="F415" s="2" t="s">
        <v>8</v>
      </c>
      <c r="G415" s="2"/>
      <c r="H415" s="2"/>
      <c r="I415" s="2"/>
      <c r="J415" s="2"/>
      <c r="K415" s="2"/>
      <c r="L415" s="2"/>
      <c r="M415" s="2"/>
      <c r="N415" s="2"/>
      <c r="O415" s="2"/>
      <c r="P415" s="2"/>
      <c r="Q415" s="2"/>
      <c r="R415" s="2"/>
      <c r="S415" s="2"/>
    </row>
    <row r="416" spans="1:19" ht="33.75" customHeight="1" thickBot="1" x14ac:dyDescent="0.3">
      <c r="A416" s="2" t="s">
        <v>2524</v>
      </c>
      <c r="B416" s="2" t="s">
        <v>2525</v>
      </c>
      <c r="C416" s="2"/>
      <c r="D416" s="2" t="s">
        <v>2526</v>
      </c>
      <c r="E416" s="2" t="s">
        <v>2527</v>
      </c>
      <c r="F416" s="2" t="s">
        <v>7</v>
      </c>
      <c r="G416" s="2"/>
      <c r="H416" s="2"/>
      <c r="I416" s="2"/>
      <c r="J416" s="2"/>
      <c r="K416" s="2"/>
      <c r="L416" s="2"/>
      <c r="M416" s="2"/>
      <c r="N416" s="2"/>
      <c r="O416" s="2"/>
      <c r="P416" s="2"/>
      <c r="Q416" s="2"/>
      <c r="R416" s="2"/>
      <c r="S416" s="2"/>
    </row>
    <row r="417" spans="1:19" ht="33.75" customHeight="1" thickBot="1" x14ac:dyDescent="0.3">
      <c r="A417" s="2" t="s">
        <v>1775</v>
      </c>
      <c r="B417" s="2" t="s">
        <v>1776</v>
      </c>
      <c r="C417" s="2"/>
      <c r="D417" s="2" t="s">
        <v>1777</v>
      </c>
      <c r="E417" s="2" t="s">
        <v>1778</v>
      </c>
      <c r="F417" s="2" t="s">
        <v>7</v>
      </c>
      <c r="G417" s="2"/>
      <c r="H417" s="2"/>
      <c r="I417" s="2"/>
      <c r="J417" s="2"/>
      <c r="K417" s="2"/>
      <c r="L417" s="2"/>
      <c r="M417" s="2"/>
      <c r="N417" s="2"/>
      <c r="O417" s="2"/>
      <c r="P417" s="2"/>
      <c r="Q417" s="2"/>
      <c r="R417" s="2"/>
      <c r="S417" s="2"/>
    </row>
    <row r="418" spans="1:19" ht="33.75" customHeight="1" thickBot="1" x14ac:dyDescent="0.3">
      <c r="A418" s="2" t="s">
        <v>1779</v>
      </c>
      <c r="B418" s="2" t="s">
        <v>1780</v>
      </c>
      <c r="C418" s="2"/>
      <c r="D418" s="2" t="s">
        <v>1781</v>
      </c>
      <c r="E418" s="2" t="s">
        <v>1782</v>
      </c>
      <c r="F418" s="2" t="s">
        <v>7</v>
      </c>
      <c r="G418" s="2"/>
      <c r="H418" s="2"/>
      <c r="I418" s="2"/>
      <c r="J418" s="2"/>
      <c r="K418" s="2"/>
      <c r="L418" s="2"/>
      <c r="M418" s="2"/>
      <c r="N418" s="2"/>
      <c r="O418" s="2"/>
      <c r="P418" s="2"/>
      <c r="Q418" s="2"/>
      <c r="R418" s="2"/>
      <c r="S418" s="2"/>
    </row>
    <row r="419" spans="1:19" ht="33.75" customHeight="1" thickBot="1" x14ac:dyDescent="0.3">
      <c r="A419" s="2" t="s">
        <v>1121</v>
      </c>
      <c r="B419" s="2" t="s">
        <v>1122</v>
      </c>
      <c r="C419" s="2"/>
      <c r="D419" s="2" t="s">
        <v>1123</v>
      </c>
      <c r="E419" s="2" t="s">
        <v>1124</v>
      </c>
      <c r="F419" s="2" t="s">
        <v>12</v>
      </c>
      <c r="G419" s="2"/>
      <c r="H419" s="2"/>
      <c r="I419" s="2"/>
      <c r="J419" s="2"/>
      <c r="K419" s="2"/>
      <c r="L419" s="2"/>
      <c r="M419" s="2"/>
      <c r="N419" s="2"/>
      <c r="O419" s="2"/>
      <c r="P419" s="2"/>
      <c r="Q419" s="2"/>
      <c r="R419" s="2"/>
      <c r="S419" s="2"/>
    </row>
    <row r="420" spans="1:19" ht="33.75" customHeight="1" thickBot="1" x14ac:dyDescent="0.3">
      <c r="A420" s="2" t="s">
        <v>3477</v>
      </c>
      <c r="B420" s="2" t="s">
        <v>1122</v>
      </c>
      <c r="C420" s="2"/>
      <c r="D420" s="2" t="s">
        <v>3478</v>
      </c>
      <c r="E420" s="2" t="s">
        <v>3479</v>
      </c>
      <c r="F420" s="2" t="s">
        <v>7</v>
      </c>
      <c r="G420" s="2"/>
      <c r="H420" s="2"/>
      <c r="I420" s="2"/>
      <c r="J420" s="2"/>
      <c r="K420" s="2"/>
      <c r="L420" s="2"/>
      <c r="M420" s="2"/>
      <c r="N420" s="2"/>
      <c r="O420" s="2"/>
      <c r="P420" s="2"/>
      <c r="Q420" s="2"/>
      <c r="R420" s="2"/>
      <c r="S420" s="2"/>
    </row>
    <row r="421" spans="1:19" ht="33.75" customHeight="1" thickBot="1" x14ac:dyDescent="0.3">
      <c r="A421" s="2" t="s">
        <v>2528</v>
      </c>
      <c r="B421" s="2" t="s">
        <v>2529</v>
      </c>
      <c r="C421" s="2"/>
      <c r="D421" s="2" t="s">
        <v>2530</v>
      </c>
      <c r="E421" s="2" t="s">
        <v>2531</v>
      </c>
      <c r="F421" s="2" t="s">
        <v>7</v>
      </c>
      <c r="G421" s="2"/>
      <c r="H421" s="2"/>
      <c r="I421" s="2"/>
      <c r="J421" s="2"/>
      <c r="K421" s="2"/>
      <c r="L421" s="2"/>
      <c r="M421" s="2"/>
      <c r="N421" s="2"/>
      <c r="O421" s="2"/>
      <c r="P421" s="2"/>
      <c r="Q421" s="2"/>
      <c r="R421" s="2"/>
      <c r="S421" s="2"/>
    </row>
    <row r="422" spans="1:19" ht="33.75" customHeight="1" thickBot="1" x14ac:dyDescent="0.3">
      <c r="A422" s="2" t="s">
        <v>1783</v>
      </c>
      <c r="B422" s="2"/>
      <c r="C422" s="2"/>
      <c r="D422" s="2" t="s">
        <v>1784</v>
      </c>
      <c r="E422" s="2" t="s">
        <v>1785</v>
      </c>
      <c r="F422" s="2" t="s">
        <v>7</v>
      </c>
      <c r="G422" s="2"/>
      <c r="H422" s="2"/>
      <c r="I422" s="2"/>
      <c r="J422" s="2"/>
      <c r="K422" s="2"/>
      <c r="L422" s="2"/>
      <c r="M422" s="2"/>
      <c r="N422" s="2"/>
      <c r="O422" s="2"/>
      <c r="P422" s="2"/>
      <c r="Q422" s="2"/>
      <c r="R422" s="2"/>
      <c r="S422" s="2"/>
    </row>
    <row r="423" spans="1:19" ht="33.75" customHeight="1" thickBot="1" x14ac:dyDescent="0.3">
      <c r="A423" s="2" t="s">
        <v>4361</v>
      </c>
      <c r="B423" s="2"/>
      <c r="C423" s="2"/>
      <c r="D423" s="2" t="s">
        <v>4362</v>
      </c>
      <c r="E423" s="2" t="s">
        <v>4363</v>
      </c>
      <c r="F423" s="2" t="s">
        <v>12</v>
      </c>
      <c r="G423" s="2"/>
      <c r="H423" s="2"/>
      <c r="I423" s="2"/>
      <c r="J423" s="2"/>
      <c r="K423" s="2"/>
      <c r="L423" s="2"/>
      <c r="M423" s="2"/>
      <c r="N423" s="2"/>
      <c r="O423" s="2"/>
      <c r="P423" s="2"/>
      <c r="Q423" s="2"/>
      <c r="R423" s="2"/>
      <c r="S423" s="2"/>
    </row>
    <row r="424" spans="1:19" ht="33.75" customHeight="1" thickBot="1" x14ac:dyDescent="0.3">
      <c r="A424" s="2" t="s">
        <v>1786</v>
      </c>
      <c r="B424" s="2"/>
      <c r="C424" s="2"/>
      <c r="D424" s="2" t="s">
        <v>1787</v>
      </c>
      <c r="E424" s="2" t="s">
        <v>1788</v>
      </c>
      <c r="F424" s="2" t="s">
        <v>7</v>
      </c>
      <c r="G424" s="2"/>
      <c r="H424" s="2"/>
      <c r="I424" s="2"/>
      <c r="J424" s="2"/>
      <c r="K424" s="2"/>
      <c r="L424" s="2"/>
      <c r="M424" s="2"/>
      <c r="N424" s="2"/>
      <c r="O424" s="2"/>
      <c r="P424" s="2"/>
      <c r="Q424" s="2"/>
      <c r="R424" s="2"/>
      <c r="S424" s="2"/>
    </row>
    <row r="425" spans="1:19" ht="33.75" customHeight="1" thickBot="1" x14ac:dyDescent="0.3">
      <c r="A425" s="2" t="s">
        <v>2532</v>
      </c>
      <c r="B425" s="2"/>
      <c r="C425" s="2"/>
      <c r="D425" s="2" t="s">
        <v>2533</v>
      </c>
      <c r="E425" s="2" t="s">
        <v>2534</v>
      </c>
      <c r="F425" s="2" t="s">
        <v>7</v>
      </c>
      <c r="G425" s="2"/>
      <c r="H425" s="2"/>
      <c r="I425" s="2"/>
      <c r="J425" s="2"/>
      <c r="K425" s="2"/>
      <c r="L425" s="2"/>
      <c r="M425" s="2"/>
      <c r="N425" s="2"/>
      <c r="O425" s="2"/>
      <c r="P425" s="2"/>
      <c r="Q425" s="2"/>
      <c r="R425" s="2"/>
      <c r="S425" s="2"/>
    </row>
    <row r="426" spans="1:19" ht="33.75" customHeight="1" thickBot="1" x14ac:dyDescent="0.3">
      <c r="A426" s="2" t="s">
        <v>2532</v>
      </c>
      <c r="B426" s="2"/>
      <c r="C426" s="2"/>
      <c r="D426" s="2" t="s">
        <v>2533</v>
      </c>
      <c r="E426" s="2" t="s">
        <v>2535</v>
      </c>
      <c r="F426" s="2" t="s">
        <v>7</v>
      </c>
      <c r="G426" s="2"/>
      <c r="H426" s="2"/>
      <c r="I426" s="2"/>
      <c r="J426" s="2"/>
      <c r="K426" s="2"/>
      <c r="L426" s="2"/>
      <c r="M426" s="2"/>
      <c r="N426" s="2"/>
      <c r="O426" s="2"/>
      <c r="P426" s="2"/>
      <c r="Q426" s="2"/>
      <c r="R426" s="2"/>
      <c r="S426" s="2"/>
    </row>
    <row r="427" spans="1:19" ht="33.75" customHeight="1" thickBot="1" x14ac:dyDescent="0.3">
      <c r="A427" s="2" t="s">
        <v>2532</v>
      </c>
      <c r="B427" s="2"/>
      <c r="C427" s="2"/>
      <c r="D427" s="2" t="s">
        <v>2533</v>
      </c>
      <c r="E427" s="2" t="s">
        <v>3480</v>
      </c>
      <c r="F427" s="2" t="s">
        <v>7</v>
      </c>
      <c r="G427" s="2"/>
      <c r="H427" s="2"/>
      <c r="I427" s="2"/>
      <c r="J427" s="2"/>
      <c r="K427" s="2"/>
      <c r="L427" s="2"/>
      <c r="M427" s="2"/>
      <c r="N427" s="2"/>
      <c r="O427" s="2"/>
      <c r="P427" s="2"/>
      <c r="Q427" s="2"/>
      <c r="R427" s="2"/>
      <c r="S427" s="2"/>
    </row>
    <row r="428" spans="1:19" ht="33.75" customHeight="1" thickBot="1" x14ac:dyDescent="0.3">
      <c r="A428" s="4" t="str">
        <f ca="1">IFERROR(__xludf.DUMMYFUNCTION("""COMPUTED_VALUE"""),"Report of the 1995 colloquium / International Association of Legal Science.")</f>
        <v>Report of the 1995 colloquium / International Association of Legal Science.</v>
      </c>
      <c r="B428" s="5" t="str">
        <f ca="1">IFERROR(__xludf.DUMMYFUNCTION("""COMPUTED_VALUE"""),"International Association of Legal Science. Colloquium (1995 : Buenos Aires)")</f>
        <v>International Association of Legal Science. Colloquium (1995 : Buenos Aires)</v>
      </c>
      <c r="C428" s="5"/>
      <c r="D428" s="4" t="str">
        <f ca="1">IFERROR(__xludf.DUMMYFUNCTION("""COMPUTED_VALUE"""),"Buenos Aires : Universidad Argentina de la Empresa,  1999.")</f>
        <v>Buenos Aires : Universidad Argentina de la Empresa,  1999.</v>
      </c>
      <c r="E428" s="5" t="str">
        <f ca="1">IFERROR(__xludf.DUMMYFUNCTION("""COMPUTED_VALUE"""),"340.5(063) IALS.C1995 r 1999")</f>
        <v>340.5(063) IALS.C1995 r 1999</v>
      </c>
      <c r="F428" s="6" t="str">
        <f ca="1">IFERROR(__xludf.DUMMYFUNCTION("""COMPUTED_VALUE"""),"Αίθουσα Διεθνούς Δικαίου και Εμπορικού Δικαίου")</f>
        <v>Αίθουσα Διεθνούς Δικαίου και Εμπορικού Δικαίου</v>
      </c>
      <c r="G428" s="2"/>
      <c r="H428" s="2"/>
      <c r="I428" s="2"/>
      <c r="J428" s="2"/>
      <c r="K428" s="2"/>
      <c r="L428" s="2"/>
      <c r="M428" s="2"/>
      <c r="N428" s="2"/>
      <c r="O428" s="2"/>
      <c r="P428" s="2"/>
      <c r="Q428" s="2"/>
      <c r="R428" s="2"/>
      <c r="S428" s="2"/>
    </row>
    <row r="429" spans="1:19" ht="33.75" customHeight="1" thickBot="1" x14ac:dyDescent="0.3">
      <c r="A429" s="4" t="str">
        <f ca="1">IFERROR(__xludf.DUMMYFUNCTION("""COMPUTED_VALUE"""),"Israeli reports to the XII International Congress of Comparative Law / edited by Stephen Goldstein.")</f>
        <v>Israeli reports to the XII International Congress of Comparative Law / edited by Stephen Goldstein.</v>
      </c>
      <c r="B429" s="5" t="str">
        <f ca="1">IFERROR(__xludf.DUMMYFUNCTION("""COMPUTED_VALUE"""),"International Congress of Comparative Law (12th : 1986 : Sydney and Melbourne, Australia)")</f>
        <v>International Congress of Comparative Law (12th : 1986 : Sydney and Melbourne, Australia)</v>
      </c>
      <c r="C429" s="5"/>
      <c r="D429" s="4" t="str">
        <f ca="1">IFERROR(__xludf.DUMMYFUNCTION("""COMPUTED_VALUE"""),"Jerusalem : Harry Sacher Institute for Legislative Research and Comparative Law, 1986.")</f>
        <v>Jerusalem : Harry Sacher Institute for Legislative Research and Comparative Law, 1986.</v>
      </c>
      <c r="E429" s="5" t="str">
        <f ca="1">IFERROR(__xludf.DUMMYFUNCTION("""COMPUTED_VALUE"""),"340.5(063) ICCL1986 i 1986")</f>
        <v>340.5(063) ICCL1986 i 1986</v>
      </c>
      <c r="F429" s="6" t="str">
        <f ca="1">IFERROR(__xludf.DUMMYFUNCTION("""COMPUTED_VALUE"""),"Αίθουσα Διεθνούς Δικαίου και Εμπορικού Δικαίου")</f>
        <v>Αίθουσα Διεθνούς Δικαίου και Εμπορικού Δικαίου</v>
      </c>
      <c r="G429" s="2"/>
      <c r="H429" s="2"/>
      <c r="I429" s="2"/>
      <c r="J429" s="2"/>
      <c r="K429" s="2"/>
      <c r="L429" s="2"/>
      <c r="M429" s="2"/>
      <c r="N429" s="2"/>
      <c r="O429" s="2"/>
      <c r="P429" s="2"/>
      <c r="Q429" s="2"/>
      <c r="R429" s="2"/>
      <c r="S429" s="2"/>
    </row>
    <row r="430" spans="1:19" ht="33.75" customHeight="1" thickBot="1" x14ac:dyDescent="0.3">
      <c r="A430" s="2" t="s">
        <v>3481</v>
      </c>
      <c r="B430" s="2" t="s">
        <v>3482</v>
      </c>
      <c r="C430" s="2"/>
      <c r="D430" s="2" t="s">
        <v>3483</v>
      </c>
      <c r="E430" s="2" t="s">
        <v>3484</v>
      </c>
      <c r="F430" s="2" t="s">
        <v>7</v>
      </c>
      <c r="G430" s="2"/>
      <c r="H430" s="2"/>
      <c r="I430" s="2"/>
      <c r="J430" s="2"/>
      <c r="K430" s="2"/>
      <c r="L430" s="2"/>
      <c r="M430" s="2"/>
      <c r="N430" s="2"/>
      <c r="O430" s="2"/>
      <c r="P430" s="2"/>
      <c r="Q430" s="2"/>
      <c r="R430" s="2"/>
      <c r="S430" s="2"/>
    </row>
    <row r="431" spans="1:19" ht="33.75" customHeight="1" thickBot="1" x14ac:dyDescent="0.3">
      <c r="A431" s="2" t="s">
        <v>1125</v>
      </c>
      <c r="B431" s="2" t="s">
        <v>1126</v>
      </c>
      <c r="C431" s="2"/>
      <c r="D431" s="2" t="s">
        <v>1127</v>
      </c>
      <c r="E431" s="2" t="s">
        <v>1128</v>
      </c>
      <c r="F431" s="2" t="s">
        <v>7</v>
      </c>
      <c r="G431" s="2"/>
      <c r="H431" s="2"/>
      <c r="I431" s="2"/>
      <c r="J431" s="2"/>
      <c r="K431" s="2"/>
      <c r="L431" s="2"/>
      <c r="M431" s="2"/>
      <c r="N431" s="2"/>
      <c r="O431" s="2"/>
      <c r="P431" s="2"/>
      <c r="Q431" s="2"/>
      <c r="R431" s="2"/>
      <c r="S431" s="2"/>
    </row>
    <row r="432" spans="1:19" ht="33.75" customHeight="1" thickBot="1" x14ac:dyDescent="0.3">
      <c r="A432" s="2" t="s">
        <v>1789</v>
      </c>
      <c r="B432" s="2" t="s">
        <v>1790</v>
      </c>
      <c r="C432" s="2"/>
      <c r="D432" s="2" t="s">
        <v>1791</v>
      </c>
      <c r="E432" s="2" t="s">
        <v>1792</v>
      </c>
      <c r="F432" s="2" t="s">
        <v>7</v>
      </c>
      <c r="G432" s="2"/>
      <c r="H432" s="2"/>
      <c r="I432" s="2"/>
      <c r="J432" s="2"/>
      <c r="K432" s="2"/>
      <c r="L432" s="2"/>
      <c r="M432" s="2"/>
      <c r="N432" s="2"/>
      <c r="O432" s="2"/>
      <c r="P432" s="2"/>
      <c r="Q432" s="2"/>
      <c r="R432" s="2"/>
      <c r="S432" s="2"/>
    </row>
    <row r="433" spans="1:19" ht="33.75" customHeight="1" thickBot="1" x14ac:dyDescent="0.3">
      <c r="A433" s="2" t="s">
        <v>1793</v>
      </c>
      <c r="B433" s="2" t="s">
        <v>1794</v>
      </c>
      <c r="C433" s="2"/>
      <c r="D433" s="2" t="s">
        <v>1795</v>
      </c>
      <c r="E433" s="2" t="s">
        <v>1796</v>
      </c>
      <c r="F433" s="2" t="s">
        <v>7</v>
      </c>
      <c r="G433" s="2"/>
      <c r="H433" s="2"/>
      <c r="I433" s="2"/>
      <c r="J433" s="2"/>
      <c r="K433" s="2"/>
      <c r="L433" s="2"/>
      <c r="M433" s="2"/>
      <c r="N433" s="2"/>
      <c r="O433" s="2"/>
      <c r="P433" s="2"/>
      <c r="Q433" s="2"/>
      <c r="R433" s="2"/>
      <c r="S433" s="2"/>
    </row>
    <row r="434" spans="1:19" ht="33.75" customHeight="1" thickBot="1" x14ac:dyDescent="0.3">
      <c r="A434" s="2" t="s">
        <v>4364</v>
      </c>
      <c r="B434" s="2" t="s">
        <v>4365</v>
      </c>
      <c r="C434" s="2"/>
      <c r="D434" s="2" t="s">
        <v>4366</v>
      </c>
      <c r="E434" s="2" t="s">
        <v>4367</v>
      </c>
      <c r="F434" s="2" t="s">
        <v>7</v>
      </c>
      <c r="G434" s="2"/>
      <c r="H434" s="2"/>
      <c r="I434" s="2"/>
      <c r="J434" s="2"/>
      <c r="K434" s="2"/>
      <c r="L434" s="2"/>
      <c r="M434" s="2"/>
      <c r="N434" s="2"/>
      <c r="O434" s="2"/>
      <c r="P434" s="2"/>
      <c r="Q434" s="2"/>
      <c r="R434" s="2"/>
      <c r="S434" s="2"/>
    </row>
    <row r="435" spans="1:19" ht="33.75" customHeight="1" thickBot="1" x14ac:dyDescent="0.3">
      <c r="A435" s="2" t="s">
        <v>2536</v>
      </c>
      <c r="B435" s="2" t="s">
        <v>2537</v>
      </c>
      <c r="C435" s="2"/>
      <c r="D435" s="2" t="s">
        <v>2538</v>
      </c>
      <c r="E435" s="2" t="s">
        <v>2539</v>
      </c>
      <c r="F435" s="2" t="s">
        <v>7</v>
      </c>
      <c r="G435" s="2"/>
      <c r="H435" s="2"/>
      <c r="I435" s="2"/>
      <c r="J435" s="2"/>
      <c r="K435" s="2"/>
      <c r="L435" s="2"/>
      <c r="M435" s="2"/>
      <c r="N435" s="2"/>
      <c r="O435" s="2"/>
      <c r="P435" s="2"/>
      <c r="Q435" s="2"/>
      <c r="R435" s="2"/>
      <c r="S435" s="2"/>
    </row>
    <row r="436" spans="1:19" ht="33.75" customHeight="1" thickBot="1" x14ac:dyDescent="0.3">
      <c r="A436" s="2" t="s">
        <v>3485</v>
      </c>
      <c r="B436" s="2" t="s">
        <v>3486</v>
      </c>
      <c r="C436" s="2"/>
      <c r="D436" s="2" t="s">
        <v>3487</v>
      </c>
      <c r="E436" s="2" t="s">
        <v>3488</v>
      </c>
      <c r="F436" s="2" t="s">
        <v>7</v>
      </c>
      <c r="G436" s="2"/>
      <c r="H436" s="2"/>
      <c r="I436" s="2"/>
      <c r="J436" s="2"/>
      <c r="K436" s="2"/>
      <c r="L436" s="2"/>
      <c r="M436" s="2"/>
      <c r="N436" s="2"/>
      <c r="O436" s="2"/>
      <c r="P436" s="2"/>
      <c r="Q436" s="2"/>
      <c r="R436" s="2"/>
      <c r="S436" s="2"/>
    </row>
    <row r="437" spans="1:19" ht="33.75" customHeight="1" thickBot="1" x14ac:dyDescent="0.3">
      <c r="A437" s="2" t="s">
        <v>2540</v>
      </c>
      <c r="B437" s="2" t="s">
        <v>2541</v>
      </c>
      <c r="C437" s="2"/>
      <c r="D437" s="2" t="s">
        <v>2542</v>
      </c>
      <c r="E437" s="2" t="s">
        <v>2543</v>
      </c>
      <c r="F437" s="2" t="s">
        <v>7</v>
      </c>
      <c r="G437" s="2"/>
      <c r="H437" s="2"/>
      <c r="I437" s="2"/>
      <c r="J437" s="2"/>
      <c r="K437" s="2"/>
      <c r="L437" s="2"/>
      <c r="M437" s="2"/>
      <c r="N437" s="2"/>
      <c r="O437" s="2"/>
      <c r="P437" s="2"/>
      <c r="Q437" s="2"/>
      <c r="R437" s="2"/>
      <c r="S437" s="2"/>
    </row>
    <row r="438" spans="1:19" ht="33.75" customHeight="1" thickBot="1" x14ac:dyDescent="0.3">
      <c r="A438" s="2" t="s">
        <v>2544</v>
      </c>
      <c r="B438" s="2" t="s">
        <v>2332</v>
      </c>
      <c r="C438" s="2"/>
      <c r="D438" s="2" t="s">
        <v>2545</v>
      </c>
      <c r="E438" s="2" t="s">
        <v>2546</v>
      </c>
      <c r="F438" s="2" t="s">
        <v>7</v>
      </c>
      <c r="G438" s="2"/>
      <c r="H438" s="2"/>
      <c r="I438" s="2"/>
      <c r="J438" s="2"/>
      <c r="K438" s="2"/>
      <c r="L438" s="2"/>
      <c r="M438" s="2"/>
      <c r="N438" s="2"/>
      <c r="O438" s="2"/>
      <c r="P438" s="2"/>
      <c r="Q438" s="2"/>
      <c r="R438" s="2"/>
      <c r="S438" s="2"/>
    </row>
    <row r="439" spans="1:19" ht="33.75" customHeight="1" thickBot="1" x14ac:dyDescent="0.3">
      <c r="A439" s="2" t="s">
        <v>1797</v>
      </c>
      <c r="B439" s="2" t="s">
        <v>1798</v>
      </c>
      <c r="C439" s="2"/>
      <c r="D439" s="2" t="s">
        <v>1799</v>
      </c>
      <c r="E439" s="2" t="s">
        <v>1800</v>
      </c>
      <c r="F439" s="2" t="s">
        <v>8</v>
      </c>
      <c r="G439" s="2"/>
      <c r="H439" s="2"/>
      <c r="I439" s="2"/>
      <c r="J439" s="2"/>
      <c r="K439" s="2"/>
      <c r="L439" s="2"/>
      <c r="M439" s="2"/>
      <c r="N439" s="2"/>
      <c r="O439" s="2"/>
      <c r="P439" s="2"/>
      <c r="Q439" s="2"/>
      <c r="R439" s="2"/>
      <c r="S439" s="2"/>
    </row>
    <row r="440" spans="1:19" ht="33.75" customHeight="1" thickBot="1" x14ac:dyDescent="0.3">
      <c r="A440" s="2" t="s">
        <v>1797</v>
      </c>
      <c r="B440" s="2" t="s">
        <v>1798</v>
      </c>
      <c r="C440" s="2"/>
      <c r="D440" s="2" t="s">
        <v>1799</v>
      </c>
      <c r="E440" s="2" t="s">
        <v>1801</v>
      </c>
      <c r="F440" s="2" t="s">
        <v>8</v>
      </c>
      <c r="G440" s="2"/>
      <c r="H440" s="2"/>
      <c r="I440" s="2"/>
      <c r="J440" s="2"/>
      <c r="K440" s="2"/>
      <c r="L440" s="2"/>
      <c r="M440" s="2"/>
      <c r="N440" s="2"/>
      <c r="O440" s="2"/>
      <c r="P440" s="2"/>
      <c r="Q440" s="2"/>
      <c r="R440" s="2"/>
      <c r="S440" s="2"/>
    </row>
    <row r="441" spans="1:19" ht="33.75" customHeight="1" thickBot="1" x14ac:dyDescent="0.3">
      <c r="A441" s="2" t="s">
        <v>179</v>
      </c>
      <c r="B441" s="2"/>
      <c r="C441" s="2"/>
      <c r="D441" s="2" t="s">
        <v>178</v>
      </c>
      <c r="E441" s="2" t="s">
        <v>177</v>
      </c>
      <c r="F441" s="2" t="s">
        <v>12</v>
      </c>
      <c r="G441" s="2"/>
      <c r="H441" s="2"/>
      <c r="I441" s="2"/>
      <c r="J441" s="2"/>
      <c r="K441" s="2"/>
      <c r="L441" s="2"/>
      <c r="M441" s="2"/>
      <c r="N441" s="2"/>
      <c r="O441" s="2"/>
      <c r="P441" s="2"/>
      <c r="Q441" s="2"/>
      <c r="R441" s="2"/>
      <c r="S441" s="2"/>
    </row>
    <row r="442" spans="1:19" ht="33.75" customHeight="1" thickBot="1" x14ac:dyDescent="0.3">
      <c r="A442" s="2" t="s">
        <v>5083</v>
      </c>
      <c r="B442" s="2"/>
      <c r="C442" s="2"/>
      <c r="D442" s="2" t="s">
        <v>5084</v>
      </c>
      <c r="E442" s="2" t="s">
        <v>5085</v>
      </c>
      <c r="F442" s="2" t="s">
        <v>7</v>
      </c>
      <c r="G442" s="2"/>
      <c r="H442" s="2"/>
      <c r="I442" s="2"/>
      <c r="J442" s="2"/>
      <c r="K442" s="2"/>
      <c r="L442" s="2"/>
      <c r="M442" s="2"/>
      <c r="N442" s="2"/>
      <c r="O442" s="2"/>
      <c r="P442" s="2"/>
      <c r="Q442" s="2"/>
      <c r="R442" s="2"/>
      <c r="S442" s="2"/>
    </row>
    <row r="443" spans="1:19" ht="33.75" customHeight="1" thickBot="1" x14ac:dyDescent="0.3">
      <c r="A443" s="2" t="s">
        <v>4882</v>
      </c>
      <c r="B443" s="2" t="s">
        <v>4883</v>
      </c>
      <c r="C443" s="2" t="s">
        <v>4884</v>
      </c>
      <c r="D443" s="2" t="s">
        <v>4885</v>
      </c>
      <c r="E443" s="2" t="s">
        <v>4886</v>
      </c>
      <c r="F443" s="2" t="s">
        <v>7</v>
      </c>
      <c r="G443" s="2"/>
      <c r="H443" s="2"/>
      <c r="I443" s="2"/>
      <c r="J443" s="2"/>
      <c r="K443" s="2"/>
      <c r="L443" s="2"/>
      <c r="M443" s="2"/>
      <c r="N443" s="2"/>
      <c r="O443" s="2"/>
      <c r="P443" s="2"/>
      <c r="Q443" s="2"/>
      <c r="R443" s="2"/>
      <c r="S443" s="2"/>
    </row>
    <row r="444" spans="1:19" ht="33.75" customHeight="1" thickBot="1" x14ac:dyDescent="0.3">
      <c r="A444" s="2" t="s">
        <v>3489</v>
      </c>
      <c r="B444" s="2"/>
      <c r="C444" s="2"/>
      <c r="D444" s="2" t="s">
        <v>3490</v>
      </c>
      <c r="E444" s="2" t="s">
        <v>3491</v>
      </c>
      <c r="F444" s="2" t="s">
        <v>7</v>
      </c>
      <c r="G444" s="2"/>
      <c r="H444" s="2"/>
      <c r="I444" s="2"/>
      <c r="J444" s="2"/>
      <c r="K444" s="2"/>
      <c r="L444" s="2"/>
      <c r="M444" s="2"/>
      <c r="N444" s="2"/>
      <c r="O444" s="2"/>
      <c r="P444" s="2"/>
      <c r="Q444" s="2"/>
      <c r="R444" s="2"/>
      <c r="S444" s="2"/>
    </row>
    <row r="445" spans="1:19" ht="33.75" customHeight="1" thickBot="1" x14ac:dyDescent="0.3">
      <c r="A445" s="2" t="s">
        <v>2547</v>
      </c>
      <c r="B445" s="2"/>
      <c r="C445" s="2"/>
      <c r="D445" s="2" t="s">
        <v>2548</v>
      </c>
      <c r="E445" s="2" t="s">
        <v>2549</v>
      </c>
      <c r="F445" s="2" t="s">
        <v>7</v>
      </c>
      <c r="G445" s="2"/>
      <c r="H445" s="2"/>
      <c r="I445" s="2"/>
      <c r="J445" s="2"/>
      <c r="K445" s="2"/>
      <c r="L445" s="2"/>
      <c r="M445" s="2"/>
      <c r="N445" s="2"/>
      <c r="O445" s="2"/>
      <c r="P445" s="2"/>
      <c r="Q445" s="2"/>
      <c r="R445" s="2"/>
      <c r="S445" s="2"/>
    </row>
    <row r="446" spans="1:19" ht="33.75" customHeight="1" thickBot="1" x14ac:dyDescent="0.3">
      <c r="A446" s="2" t="s">
        <v>3492</v>
      </c>
      <c r="B446" s="2" t="s">
        <v>3493</v>
      </c>
      <c r="C446" s="2"/>
      <c r="D446" s="2" t="s">
        <v>3494</v>
      </c>
      <c r="E446" s="2" t="s">
        <v>3495</v>
      </c>
      <c r="F446" s="2" t="s">
        <v>7</v>
      </c>
      <c r="G446" s="2"/>
      <c r="H446" s="2"/>
      <c r="I446" s="2"/>
      <c r="J446" s="2"/>
      <c r="K446" s="2"/>
      <c r="L446" s="2"/>
      <c r="M446" s="2"/>
      <c r="N446" s="2"/>
      <c r="O446" s="2"/>
      <c r="P446" s="2"/>
      <c r="Q446" s="2"/>
      <c r="R446" s="2"/>
      <c r="S446" s="2"/>
    </row>
    <row r="447" spans="1:19" ht="33.75" customHeight="1" thickBot="1" x14ac:dyDescent="0.3">
      <c r="A447" s="2" t="s">
        <v>75</v>
      </c>
      <c r="B447" s="2" t="s">
        <v>76</v>
      </c>
      <c r="C447" s="2"/>
      <c r="D447" s="2" t="s">
        <v>15</v>
      </c>
      <c r="E447" s="2" t="s">
        <v>74</v>
      </c>
      <c r="F447" s="2" t="s">
        <v>7</v>
      </c>
      <c r="G447" s="2"/>
      <c r="H447" s="2"/>
      <c r="I447" s="2"/>
      <c r="J447" s="2"/>
      <c r="K447" s="2"/>
      <c r="L447" s="2"/>
      <c r="M447" s="2"/>
      <c r="N447" s="2"/>
      <c r="O447" s="2"/>
      <c r="P447" s="2"/>
      <c r="Q447" s="2"/>
      <c r="R447" s="2"/>
      <c r="S447" s="2"/>
    </row>
    <row r="448" spans="1:19" ht="33.75" customHeight="1" thickBot="1" x14ac:dyDescent="0.3">
      <c r="A448" s="2" t="s">
        <v>72</v>
      </c>
      <c r="B448" s="2" t="s">
        <v>73</v>
      </c>
      <c r="C448" s="2"/>
      <c r="D448" s="2" t="s">
        <v>71</v>
      </c>
      <c r="E448" s="2" t="s">
        <v>70</v>
      </c>
      <c r="F448" s="2" t="s">
        <v>7</v>
      </c>
      <c r="G448" s="2"/>
      <c r="H448" s="2"/>
      <c r="I448" s="2"/>
      <c r="J448" s="2"/>
      <c r="K448" s="2"/>
      <c r="L448" s="2"/>
      <c r="M448" s="2"/>
      <c r="N448" s="2"/>
      <c r="O448" s="2"/>
      <c r="P448" s="2"/>
      <c r="Q448" s="2"/>
      <c r="R448" s="2"/>
      <c r="S448" s="2"/>
    </row>
    <row r="449" spans="1:19" ht="33.75" customHeight="1" thickBot="1" x14ac:dyDescent="0.3">
      <c r="A449" s="2" t="s">
        <v>1802</v>
      </c>
      <c r="B449" s="2" t="s">
        <v>1803</v>
      </c>
      <c r="C449" s="2"/>
      <c r="D449" s="2" t="s">
        <v>1804</v>
      </c>
      <c r="E449" s="2" t="s">
        <v>1805</v>
      </c>
      <c r="F449" s="2" t="s">
        <v>7</v>
      </c>
      <c r="G449" s="2"/>
      <c r="H449" s="2"/>
      <c r="I449" s="2"/>
      <c r="J449" s="2"/>
      <c r="K449" s="2"/>
      <c r="L449" s="2"/>
      <c r="M449" s="2"/>
      <c r="N449" s="2"/>
      <c r="O449" s="2"/>
      <c r="P449" s="2"/>
      <c r="Q449" s="2"/>
      <c r="R449" s="2"/>
      <c r="S449" s="2"/>
    </row>
    <row r="450" spans="1:19" ht="33.75" customHeight="1" thickBot="1" x14ac:dyDescent="0.3">
      <c r="A450" s="2" t="s">
        <v>5086</v>
      </c>
      <c r="B450" s="2" t="s">
        <v>5087</v>
      </c>
      <c r="C450" s="2"/>
      <c r="D450" s="2" t="s">
        <v>5088</v>
      </c>
      <c r="E450" s="2" t="s">
        <v>5089</v>
      </c>
      <c r="F450" s="2" t="s">
        <v>12</v>
      </c>
      <c r="G450" s="2"/>
      <c r="H450" s="2"/>
      <c r="I450" s="2"/>
      <c r="J450" s="2"/>
      <c r="K450" s="2"/>
      <c r="L450" s="2"/>
      <c r="M450" s="2"/>
      <c r="N450" s="2"/>
      <c r="O450" s="2"/>
      <c r="P450" s="2"/>
      <c r="Q450" s="2"/>
      <c r="R450" s="2"/>
      <c r="S450" s="2"/>
    </row>
    <row r="451" spans="1:19" ht="33.75" customHeight="1" thickBot="1" x14ac:dyDescent="0.3">
      <c r="A451" s="2" t="s">
        <v>1806</v>
      </c>
      <c r="B451" s="2"/>
      <c r="C451" s="2"/>
      <c r="D451" s="2" t="s">
        <v>1807</v>
      </c>
      <c r="E451" s="2" t="s">
        <v>1808</v>
      </c>
      <c r="F451" s="2" t="s">
        <v>7</v>
      </c>
      <c r="G451" s="2"/>
      <c r="H451" s="2"/>
      <c r="I451" s="2"/>
      <c r="J451" s="2"/>
      <c r="K451" s="2"/>
      <c r="L451" s="2"/>
      <c r="M451" s="2"/>
      <c r="N451" s="2"/>
      <c r="O451" s="2"/>
      <c r="P451" s="2"/>
      <c r="Q451" s="2"/>
      <c r="R451" s="2"/>
      <c r="S451" s="2"/>
    </row>
    <row r="452" spans="1:19" ht="33.75" customHeight="1" thickBot="1" x14ac:dyDescent="0.3">
      <c r="A452" s="2" t="s">
        <v>5090</v>
      </c>
      <c r="B452" s="2" t="s">
        <v>5091</v>
      </c>
      <c r="C452" s="2" t="s">
        <v>2031</v>
      </c>
      <c r="D452" s="2" t="s">
        <v>5092</v>
      </c>
      <c r="E452" s="2" t="s">
        <v>5093</v>
      </c>
      <c r="F452" s="2" t="s">
        <v>7</v>
      </c>
      <c r="G452" s="2"/>
      <c r="H452" s="2"/>
      <c r="I452" s="2"/>
      <c r="J452" s="2"/>
      <c r="K452" s="2"/>
      <c r="L452" s="2"/>
      <c r="M452" s="2"/>
      <c r="N452" s="2"/>
      <c r="O452" s="2"/>
      <c r="P452" s="2"/>
      <c r="Q452" s="2"/>
      <c r="R452" s="2"/>
      <c r="S452" s="2"/>
    </row>
    <row r="453" spans="1:19" ht="33.75" customHeight="1" thickBot="1" x14ac:dyDescent="0.3">
      <c r="A453" s="2" t="s">
        <v>5094</v>
      </c>
      <c r="B453" s="2" t="s">
        <v>5095</v>
      </c>
      <c r="C453" s="2"/>
      <c r="D453" s="2" t="s">
        <v>5096</v>
      </c>
      <c r="E453" s="2" t="s">
        <v>5097</v>
      </c>
      <c r="F453" s="2" t="s">
        <v>7</v>
      </c>
      <c r="G453" s="2"/>
      <c r="H453" s="2"/>
      <c r="I453" s="2"/>
      <c r="J453" s="2"/>
      <c r="K453" s="2"/>
      <c r="L453" s="2"/>
      <c r="M453" s="2"/>
      <c r="N453" s="2"/>
      <c r="O453" s="2"/>
      <c r="P453" s="2"/>
      <c r="Q453" s="2"/>
      <c r="R453" s="2"/>
      <c r="S453" s="2"/>
    </row>
    <row r="454" spans="1:19" ht="33.75" customHeight="1" thickBot="1" x14ac:dyDescent="0.3">
      <c r="A454" s="2" t="s">
        <v>5098</v>
      </c>
      <c r="B454" s="2" t="s">
        <v>5099</v>
      </c>
      <c r="C454" s="2"/>
      <c r="D454" s="2" t="s">
        <v>5100</v>
      </c>
      <c r="E454" s="2" t="s">
        <v>5101</v>
      </c>
      <c r="F454" s="2" t="s">
        <v>7</v>
      </c>
      <c r="G454" s="2"/>
      <c r="H454" s="2"/>
      <c r="I454" s="2"/>
      <c r="J454" s="2"/>
      <c r="K454" s="2"/>
      <c r="L454" s="2"/>
      <c r="M454" s="2"/>
      <c r="N454" s="2"/>
      <c r="O454" s="2"/>
      <c r="P454" s="2"/>
      <c r="Q454" s="2"/>
      <c r="R454" s="2"/>
      <c r="S454" s="2"/>
    </row>
    <row r="455" spans="1:19" ht="33.75" customHeight="1" thickBot="1" x14ac:dyDescent="0.3">
      <c r="A455" s="2" t="s">
        <v>4887</v>
      </c>
      <c r="B455" s="2" t="s">
        <v>4888</v>
      </c>
      <c r="C455" s="2"/>
      <c r="D455" s="2" t="s">
        <v>4889</v>
      </c>
      <c r="E455" s="2" t="s">
        <v>4890</v>
      </c>
      <c r="F455" s="2" t="s">
        <v>7</v>
      </c>
      <c r="G455" s="2"/>
      <c r="H455" s="2"/>
      <c r="I455" s="2"/>
      <c r="J455" s="2"/>
      <c r="K455" s="2"/>
      <c r="L455" s="2"/>
      <c r="M455" s="2"/>
      <c r="N455" s="2"/>
      <c r="O455" s="2"/>
      <c r="P455" s="2"/>
      <c r="Q455" s="2"/>
      <c r="R455" s="2"/>
      <c r="S455" s="2"/>
    </row>
    <row r="456" spans="1:19" ht="33.75" customHeight="1" thickBot="1" x14ac:dyDescent="0.3">
      <c r="A456" s="2" t="s">
        <v>5102</v>
      </c>
      <c r="B456" s="2" t="s">
        <v>5103</v>
      </c>
      <c r="C456" s="2"/>
      <c r="D456" s="2" t="s">
        <v>5104</v>
      </c>
      <c r="E456" s="2" t="s">
        <v>5105</v>
      </c>
      <c r="F456" s="2" t="s">
        <v>7</v>
      </c>
      <c r="G456" s="2"/>
      <c r="H456" s="2"/>
      <c r="I456" s="2"/>
      <c r="J456" s="2"/>
      <c r="K456" s="2"/>
      <c r="L456" s="2"/>
      <c r="M456" s="2"/>
      <c r="N456" s="2"/>
      <c r="O456" s="2"/>
      <c r="P456" s="2"/>
      <c r="Q456" s="2"/>
      <c r="R456" s="2"/>
      <c r="S456" s="2"/>
    </row>
    <row r="457" spans="1:19" ht="33.75" customHeight="1" thickBot="1" x14ac:dyDescent="0.3">
      <c r="A457" s="2" t="s">
        <v>3496</v>
      </c>
      <c r="B457" s="2"/>
      <c r="C457" s="2"/>
      <c r="D457" s="2" t="s">
        <v>3497</v>
      </c>
      <c r="E457" s="2" t="s">
        <v>3498</v>
      </c>
      <c r="F457" s="2" t="s">
        <v>7</v>
      </c>
      <c r="G457" s="2"/>
      <c r="H457" s="2"/>
      <c r="I457" s="2"/>
      <c r="J457" s="2"/>
      <c r="K457" s="2"/>
      <c r="L457" s="2"/>
      <c r="M457" s="2"/>
      <c r="N457" s="2"/>
      <c r="O457" s="2"/>
      <c r="P457" s="2"/>
      <c r="Q457" s="2"/>
      <c r="R457" s="2"/>
      <c r="S457" s="2"/>
    </row>
    <row r="458" spans="1:19" ht="33.75" customHeight="1" thickBot="1" x14ac:dyDescent="0.3">
      <c r="A458" s="2" t="s">
        <v>3499</v>
      </c>
      <c r="B458" s="2" t="s">
        <v>3500</v>
      </c>
      <c r="C458" s="2"/>
      <c r="D458" s="2" t="s">
        <v>3501</v>
      </c>
      <c r="E458" s="2" t="s">
        <v>3502</v>
      </c>
      <c r="F458" s="2" t="s">
        <v>7</v>
      </c>
      <c r="G458" s="2"/>
      <c r="H458" s="2"/>
      <c r="I458" s="2"/>
      <c r="J458" s="2"/>
      <c r="K458" s="2"/>
      <c r="L458" s="2"/>
      <c r="M458" s="2"/>
      <c r="N458" s="2"/>
      <c r="O458" s="2"/>
      <c r="P458" s="2"/>
      <c r="Q458" s="2"/>
      <c r="R458" s="2"/>
      <c r="S458" s="2"/>
    </row>
    <row r="459" spans="1:19" ht="33.75" customHeight="1" thickBot="1" x14ac:dyDescent="0.3">
      <c r="A459" s="2" t="s">
        <v>5106</v>
      </c>
      <c r="B459" s="2" t="s">
        <v>5107</v>
      </c>
      <c r="C459" s="2"/>
      <c r="D459" s="2" t="s">
        <v>5108</v>
      </c>
      <c r="E459" s="2" t="s">
        <v>5109</v>
      </c>
      <c r="F459" s="2" t="s">
        <v>7</v>
      </c>
      <c r="G459" s="2"/>
      <c r="H459" s="2"/>
      <c r="I459" s="2"/>
      <c r="J459" s="2"/>
      <c r="K459" s="2"/>
      <c r="L459" s="2"/>
      <c r="M459" s="2"/>
      <c r="N459" s="2"/>
      <c r="O459" s="2"/>
      <c r="P459" s="2"/>
      <c r="Q459" s="2"/>
      <c r="R459" s="2"/>
      <c r="S459" s="2"/>
    </row>
    <row r="460" spans="1:19" ht="33.75" customHeight="1" thickBot="1" x14ac:dyDescent="0.3">
      <c r="A460" s="2" t="s">
        <v>5110</v>
      </c>
      <c r="B460" s="2" t="s">
        <v>5111</v>
      </c>
      <c r="C460" s="2"/>
      <c r="D460" s="2" t="s">
        <v>5112</v>
      </c>
      <c r="E460" s="2" t="s">
        <v>5113</v>
      </c>
      <c r="F460" s="2" t="s">
        <v>7</v>
      </c>
      <c r="G460" s="2"/>
      <c r="H460" s="2"/>
      <c r="I460" s="2"/>
      <c r="J460" s="2"/>
      <c r="K460" s="2"/>
      <c r="L460" s="2"/>
      <c r="M460" s="2"/>
      <c r="N460" s="2"/>
      <c r="O460" s="2"/>
      <c r="P460" s="2"/>
      <c r="Q460" s="2"/>
      <c r="R460" s="2"/>
      <c r="S460" s="2"/>
    </row>
    <row r="461" spans="1:19" ht="33.75" customHeight="1" thickBot="1" x14ac:dyDescent="0.3">
      <c r="A461" s="2" t="s">
        <v>487</v>
      </c>
      <c r="B461" s="2" t="s">
        <v>488</v>
      </c>
      <c r="C461" s="2"/>
      <c r="D461" s="2" t="s">
        <v>489</v>
      </c>
      <c r="E461" s="2" t="s">
        <v>490</v>
      </c>
      <c r="F461" s="2" t="s">
        <v>7</v>
      </c>
      <c r="G461" s="2"/>
      <c r="H461" s="2"/>
      <c r="I461" s="2"/>
      <c r="J461" s="2"/>
      <c r="K461" s="2"/>
      <c r="L461" s="2"/>
      <c r="M461" s="2"/>
      <c r="N461" s="2"/>
      <c r="O461" s="2"/>
      <c r="P461" s="2"/>
      <c r="Q461" s="2"/>
      <c r="R461" s="2"/>
      <c r="S461" s="2"/>
    </row>
    <row r="462" spans="1:19" ht="33.75" customHeight="1" thickBot="1" x14ac:dyDescent="0.3">
      <c r="A462" s="2" t="s">
        <v>26</v>
      </c>
      <c r="B462" s="2" t="s">
        <v>27</v>
      </c>
      <c r="C462" s="2"/>
      <c r="D462" s="2" t="s">
        <v>25</v>
      </c>
      <c r="E462" s="2" t="s">
        <v>24</v>
      </c>
      <c r="F462" s="2" t="s">
        <v>7</v>
      </c>
      <c r="G462" s="2"/>
      <c r="H462" s="2"/>
      <c r="I462" s="2"/>
      <c r="J462" s="2"/>
      <c r="K462" s="2"/>
      <c r="L462" s="2"/>
      <c r="M462" s="2"/>
      <c r="N462" s="2"/>
      <c r="O462" s="2"/>
      <c r="P462" s="2"/>
      <c r="Q462" s="2"/>
      <c r="R462" s="2"/>
      <c r="S462" s="2"/>
    </row>
    <row r="463" spans="1:19" ht="33.75" customHeight="1" thickBot="1" x14ac:dyDescent="0.3">
      <c r="A463" s="2" t="s">
        <v>5114</v>
      </c>
      <c r="B463" s="2" t="s">
        <v>5115</v>
      </c>
      <c r="C463" s="2"/>
      <c r="D463" s="2" t="s">
        <v>2740</v>
      </c>
      <c r="E463" s="2" t="s">
        <v>5116</v>
      </c>
      <c r="F463" s="2" t="s">
        <v>7</v>
      </c>
      <c r="G463" s="2"/>
      <c r="H463" s="2"/>
      <c r="I463" s="2"/>
      <c r="J463" s="2"/>
      <c r="K463" s="2"/>
      <c r="L463" s="2"/>
      <c r="M463" s="2"/>
      <c r="N463" s="2"/>
      <c r="O463" s="2"/>
      <c r="P463" s="2"/>
      <c r="Q463" s="2"/>
      <c r="R463" s="2"/>
      <c r="S463" s="2"/>
    </row>
    <row r="464" spans="1:19" ht="33.75" customHeight="1" thickBot="1" x14ac:dyDescent="0.3">
      <c r="A464" s="2" t="s">
        <v>5114</v>
      </c>
      <c r="B464" s="2" t="s">
        <v>5115</v>
      </c>
      <c r="C464" s="2" t="s">
        <v>1076</v>
      </c>
      <c r="D464" s="2" t="s">
        <v>3625</v>
      </c>
      <c r="E464" s="2" t="s">
        <v>5117</v>
      </c>
      <c r="F464" s="2" t="s">
        <v>7</v>
      </c>
      <c r="G464" s="2"/>
      <c r="H464" s="2"/>
      <c r="I464" s="2"/>
      <c r="J464" s="2"/>
      <c r="K464" s="2"/>
      <c r="L464" s="2"/>
      <c r="M464" s="2"/>
      <c r="N464" s="2"/>
      <c r="O464" s="2"/>
      <c r="P464" s="2"/>
      <c r="Q464" s="2"/>
      <c r="R464" s="2"/>
      <c r="S464" s="2"/>
    </row>
    <row r="465" spans="1:19" ht="33.75" customHeight="1" thickBot="1" x14ac:dyDescent="0.3">
      <c r="A465" s="2" t="s">
        <v>5118</v>
      </c>
      <c r="B465" s="2" t="s">
        <v>5119</v>
      </c>
      <c r="C465" s="2"/>
      <c r="D465" s="2" t="s">
        <v>5120</v>
      </c>
      <c r="E465" s="2" t="s">
        <v>5121</v>
      </c>
      <c r="F465" s="2" t="s">
        <v>7</v>
      </c>
      <c r="G465" s="2"/>
      <c r="H465" s="2"/>
      <c r="I465" s="2"/>
      <c r="J465" s="2"/>
      <c r="K465" s="2"/>
      <c r="L465" s="2"/>
      <c r="M465" s="2"/>
      <c r="N465" s="2"/>
      <c r="O465" s="2"/>
      <c r="P465" s="2"/>
      <c r="Q465" s="2"/>
      <c r="R465" s="2"/>
      <c r="S465" s="2"/>
    </row>
    <row r="466" spans="1:19" ht="33.75" customHeight="1" thickBot="1" x14ac:dyDescent="0.3">
      <c r="A466" s="2" t="s">
        <v>2550</v>
      </c>
      <c r="B466" s="2" t="s">
        <v>1178</v>
      </c>
      <c r="C466" s="2"/>
      <c r="D466" s="2" t="s">
        <v>2551</v>
      </c>
      <c r="E466" s="2" t="s">
        <v>2552</v>
      </c>
      <c r="F466" s="2" t="s">
        <v>7</v>
      </c>
      <c r="G466" s="2"/>
      <c r="H466" s="2"/>
      <c r="I466" s="2"/>
      <c r="J466" s="2"/>
      <c r="K466" s="2"/>
      <c r="L466" s="2"/>
      <c r="M466" s="2"/>
      <c r="N466" s="2"/>
      <c r="O466" s="2"/>
      <c r="P466" s="2"/>
      <c r="Q466" s="2"/>
      <c r="R466" s="2"/>
      <c r="S466" s="2"/>
    </row>
    <row r="467" spans="1:19" ht="33.75" customHeight="1" thickBot="1" x14ac:dyDescent="0.3">
      <c r="A467" s="2" t="s">
        <v>3503</v>
      </c>
      <c r="B467" s="2" t="s">
        <v>3504</v>
      </c>
      <c r="C467" s="2" t="s">
        <v>1051</v>
      </c>
      <c r="D467" s="2" t="s">
        <v>3505</v>
      </c>
      <c r="E467" s="2" t="s">
        <v>3506</v>
      </c>
      <c r="F467" s="2" t="s">
        <v>7</v>
      </c>
      <c r="G467" s="2"/>
      <c r="H467" s="2"/>
      <c r="I467" s="2"/>
      <c r="J467" s="2"/>
      <c r="K467" s="2"/>
      <c r="L467" s="2"/>
      <c r="M467" s="2"/>
      <c r="N467" s="2"/>
      <c r="O467" s="2"/>
      <c r="P467" s="2"/>
      <c r="Q467" s="2"/>
      <c r="R467" s="2"/>
      <c r="S467" s="2"/>
    </row>
    <row r="468" spans="1:19" ht="33.75" customHeight="1" thickBot="1" x14ac:dyDescent="0.3">
      <c r="A468" s="2" t="s">
        <v>5122</v>
      </c>
      <c r="B468" s="2" t="s">
        <v>5123</v>
      </c>
      <c r="C468" s="2" t="s">
        <v>1051</v>
      </c>
      <c r="D468" s="2" t="s">
        <v>5124</v>
      </c>
      <c r="E468" s="2" t="s">
        <v>5125</v>
      </c>
      <c r="F468" s="2" t="s">
        <v>7</v>
      </c>
      <c r="G468" s="2"/>
      <c r="H468" s="2"/>
      <c r="I468" s="2"/>
      <c r="J468" s="2"/>
      <c r="K468" s="2"/>
      <c r="L468" s="2"/>
      <c r="M468" s="2"/>
      <c r="N468" s="2"/>
      <c r="O468" s="2"/>
      <c r="P468" s="2"/>
      <c r="Q468" s="2"/>
      <c r="R468" s="2"/>
      <c r="S468" s="2"/>
    </row>
    <row r="469" spans="1:19" ht="33.75" customHeight="1" thickBot="1" x14ac:dyDescent="0.3">
      <c r="A469" s="2" t="s">
        <v>2553</v>
      </c>
      <c r="B469" s="2"/>
      <c r="C469" s="2"/>
      <c r="D469" s="2" t="s">
        <v>2554</v>
      </c>
      <c r="E469" s="2" t="s">
        <v>2555</v>
      </c>
      <c r="F469" s="2" t="s">
        <v>7</v>
      </c>
      <c r="G469" s="2"/>
      <c r="H469" s="2"/>
      <c r="I469" s="2"/>
      <c r="J469" s="2"/>
      <c r="K469" s="2"/>
      <c r="L469" s="2"/>
      <c r="M469" s="2"/>
      <c r="N469" s="2"/>
      <c r="O469" s="2"/>
      <c r="P469" s="2"/>
      <c r="Q469" s="2"/>
      <c r="R469" s="2"/>
      <c r="S469" s="2"/>
    </row>
    <row r="470" spans="1:19" ht="33.75" customHeight="1" thickBot="1" x14ac:dyDescent="0.3">
      <c r="A470" s="2" t="s">
        <v>4135</v>
      </c>
      <c r="B470" s="2" t="s">
        <v>4136</v>
      </c>
      <c r="C470" s="2"/>
      <c r="D470" s="2" t="s">
        <v>4137</v>
      </c>
      <c r="E470" s="2" t="s">
        <v>4138</v>
      </c>
      <c r="F470" s="2" t="s">
        <v>1548</v>
      </c>
      <c r="G470" s="2"/>
      <c r="H470" s="2"/>
      <c r="I470" s="2"/>
      <c r="J470" s="2"/>
      <c r="K470" s="2"/>
      <c r="L470" s="2"/>
      <c r="M470" s="2"/>
      <c r="N470" s="2"/>
      <c r="O470" s="2"/>
      <c r="P470" s="2"/>
      <c r="Q470" s="2"/>
      <c r="R470" s="2"/>
      <c r="S470" s="2"/>
    </row>
    <row r="471" spans="1:19" ht="33.75" customHeight="1" thickBot="1" x14ac:dyDescent="0.3">
      <c r="A471" s="2" t="s">
        <v>5126</v>
      </c>
      <c r="B471" s="2" t="s">
        <v>5127</v>
      </c>
      <c r="C471" s="2"/>
      <c r="D471" s="2" t="s">
        <v>5128</v>
      </c>
      <c r="E471" s="2" t="s">
        <v>5129</v>
      </c>
      <c r="F471" s="2" t="s">
        <v>7</v>
      </c>
      <c r="G471" s="2"/>
      <c r="H471" s="2"/>
      <c r="I471" s="2"/>
      <c r="J471" s="2"/>
      <c r="K471" s="2"/>
      <c r="L471" s="2"/>
      <c r="M471" s="2"/>
      <c r="N471" s="2"/>
      <c r="O471" s="2"/>
      <c r="P471" s="2"/>
      <c r="Q471" s="2"/>
      <c r="R471" s="2"/>
      <c r="S471" s="2"/>
    </row>
    <row r="472" spans="1:19" ht="33.75" customHeight="1" thickBot="1" x14ac:dyDescent="0.3">
      <c r="A472" s="2" t="s">
        <v>2556</v>
      </c>
      <c r="B472" s="2" t="s">
        <v>1860</v>
      </c>
      <c r="C472" s="2"/>
      <c r="D472" s="2" t="s">
        <v>2557</v>
      </c>
      <c r="E472" s="2" t="s">
        <v>2558</v>
      </c>
      <c r="F472" s="2" t="s">
        <v>7</v>
      </c>
      <c r="G472" s="2"/>
      <c r="H472" s="2"/>
      <c r="I472" s="2"/>
      <c r="J472" s="2"/>
      <c r="K472" s="2"/>
      <c r="L472" s="2"/>
      <c r="M472" s="2"/>
      <c r="N472" s="2"/>
      <c r="O472" s="2"/>
      <c r="P472" s="2"/>
      <c r="Q472" s="2"/>
      <c r="R472" s="2"/>
      <c r="S472" s="2"/>
    </row>
    <row r="473" spans="1:19" ht="33.75" customHeight="1" thickBot="1" x14ac:dyDescent="0.3">
      <c r="A473" s="2" t="s">
        <v>491</v>
      </c>
      <c r="B473" s="2" t="s">
        <v>492</v>
      </c>
      <c r="C473" s="2"/>
      <c r="D473" s="2" t="s">
        <v>493</v>
      </c>
      <c r="E473" s="2" t="s">
        <v>494</v>
      </c>
      <c r="F473" s="2" t="s">
        <v>7</v>
      </c>
      <c r="G473" s="2"/>
      <c r="H473" s="2"/>
      <c r="I473" s="2"/>
      <c r="J473" s="2"/>
      <c r="K473" s="2"/>
      <c r="L473" s="2"/>
      <c r="M473" s="2"/>
      <c r="N473" s="2"/>
      <c r="O473" s="2"/>
      <c r="P473" s="2"/>
      <c r="Q473" s="2"/>
      <c r="R473" s="2"/>
      <c r="S473" s="2"/>
    </row>
    <row r="474" spans="1:19" ht="33.75" customHeight="1" thickBot="1" x14ac:dyDescent="0.3">
      <c r="A474" s="2" t="s">
        <v>5130</v>
      </c>
      <c r="B474" s="2" t="s">
        <v>5131</v>
      </c>
      <c r="C474" s="2"/>
      <c r="D474" s="2" t="s">
        <v>5132</v>
      </c>
      <c r="E474" s="2" t="s">
        <v>5133</v>
      </c>
      <c r="F474" s="2" t="s">
        <v>7</v>
      </c>
      <c r="G474" s="2"/>
      <c r="H474" s="2"/>
      <c r="I474" s="2"/>
      <c r="J474" s="2"/>
      <c r="K474" s="2"/>
      <c r="L474" s="2"/>
      <c r="M474" s="2"/>
      <c r="N474" s="2"/>
      <c r="O474" s="2"/>
      <c r="P474" s="2"/>
      <c r="Q474" s="2"/>
      <c r="R474" s="2"/>
      <c r="S474" s="2"/>
    </row>
    <row r="475" spans="1:19" ht="33.75" customHeight="1" thickBot="1" x14ac:dyDescent="0.3">
      <c r="A475" s="2" t="s">
        <v>5134</v>
      </c>
      <c r="B475" s="2" t="s">
        <v>5135</v>
      </c>
      <c r="C475" s="2"/>
      <c r="D475" s="2" t="s">
        <v>5136</v>
      </c>
      <c r="E475" s="2" t="s">
        <v>5137</v>
      </c>
      <c r="F475" s="2" t="s">
        <v>7</v>
      </c>
      <c r="G475" s="2"/>
      <c r="H475" s="2"/>
      <c r="I475" s="2"/>
      <c r="J475" s="2"/>
      <c r="K475" s="2"/>
      <c r="L475" s="2"/>
      <c r="M475" s="2"/>
      <c r="N475" s="2"/>
      <c r="O475" s="2"/>
      <c r="P475" s="2"/>
      <c r="Q475" s="2"/>
      <c r="R475" s="2"/>
      <c r="S475" s="2"/>
    </row>
    <row r="476" spans="1:19" ht="33.75" customHeight="1" thickBot="1" x14ac:dyDescent="0.3">
      <c r="A476" s="2" t="s">
        <v>5138</v>
      </c>
      <c r="B476" s="2" t="s">
        <v>5139</v>
      </c>
      <c r="C476" s="2"/>
      <c r="D476" s="2" t="s">
        <v>5140</v>
      </c>
      <c r="E476" s="2" t="s">
        <v>5141</v>
      </c>
      <c r="F476" s="2" t="s">
        <v>7</v>
      </c>
      <c r="G476" s="2"/>
      <c r="H476" s="2"/>
      <c r="I476" s="2"/>
      <c r="J476" s="2"/>
      <c r="K476" s="2"/>
      <c r="L476" s="2"/>
      <c r="M476" s="2"/>
      <c r="N476" s="2"/>
      <c r="O476" s="2"/>
      <c r="P476" s="2"/>
      <c r="Q476" s="2"/>
      <c r="R476" s="2"/>
      <c r="S476" s="2"/>
    </row>
    <row r="477" spans="1:19" ht="33.75" customHeight="1" thickBot="1" x14ac:dyDescent="0.3">
      <c r="A477" s="2" t="s">
        <v>5142</v>
      </c>
      <c r="B477" s="2" t="s">
        <v>5143</v>
      </c>
      <c r="C477" s="2"/>
      <c r="D477" s="2" t="s">
        <v>5144</v>
      </c>
      <c r="E477" s="2" t="s">
        <v>5145</v>
      </c>
      <c r="F477" s="2" t="s">
        <v>7</v>
      </c>
      <c r="G477" s="2"/>
      <c r="H477" s="2"/>
      <c r="I477" s="2"/>
      <c r="J477" s="2"/>
      <c r="K477" s="2"/>
      <c r="L477" s="2"/>
      <c r="M477" s="2"/>
      <c r="N477" s="2"/>
      <c r="O477" s="2"/>
      <c r="P477" s="2"/>
      <c r="Q477" s="2"/>
      <c r="R477" s="2"/>
      <c r="S477" s="2"/>
    </row>
    <row r="478" spans="1:19" ht="33.75" customHeight="1" thickBot="1" x14ac:dyDescent="0.3">
      <c r="A478" s="2" t="s">
        <v>3507</v>
      </c>
      <c r="B478" s="2"/>
      <c r="C478" s="2" t="s">
        <v>3508</v>
      </c>
      <c r="D478" s="2" t="s">
        <v>489</v>
      </c>
      <c r="E478" s="2" t="s">
        <v>3509</v>
      </c>
      <c r="F478" s="2" t="s">
        <v>7</v>
      </c>
      <c r="G478" s="2"/>
      <c r="H478" s="2"/>
      <c r="I478" s="2"/>
      <c r="J478" s="2"/>
      <c r="K478" s="2"/>
      <c r="L478" s="2"/>
      <c r="M478" s="2"/>
      <c r="N478" s="2"/>
      <c r="O478" s="2"/>
      <c r="P478" s="2"/>
      <c r="Q478" s="2"/>
      <c r="R478" s="2"/>
      <c r="S478" s="2"/>
    </row>
    <row r="479" spans="1:19" ht="33.75" customHeight="1" thickBot="1" x14ac:dyDescent="0.3">
      <c r="A479" s="2" t="s">
        <v>1129</v>
      </c>
      <c r="B479" s="2" t="s">
        <v>1130</v>
      </c>
      <c r="C479" s="2"/>
      <c r="D479" s="2" t="s">
        <v>1131</v>
      </c>
      <c r="E479" s="2" t="s">
        <v>1132</v>
      </c>
      <c r="F479" s="2" t="s">
        <v>7</v>
      </c>
      <c r="G479" s="2"/>
      <c r="H479" s="2"/>
      <c r="I479" s="2"/>
      <c r="J479" s="2"/>
      <c r="K479" s="2"/>
      <c r="L479" s="2"/>
      <c r="M479" s="2"/>
      <c r="N479" s="2"/>
      <c r="O479" s="2"/>
      <c r="P479" s="2"/>
      <c r="Q479" s="2"/>
      <c r="R479" s="2"/>
      <c r="S479" s="2"/>
    </row>
    <row r="480" spans="1:19" ht="33.75" customHeight="1" thickBot="1" x14ac:dyDescent="0.3">
      <c r="A480" s="2" t="s">
        <v>1129</v>
      </c>
      <c r="B480" s="2" t="s">
        <v>1130</v>
      </c>
      <c r="C480" s="2"/>
      <c r="D480" s="2" t="s">
        <v>1131</v>
      </c>
      <c r="E480" s="2" t="s">
        <v>1809</v>
      </c>
      <c r="F480" s="2" t="s">
        <v>7</v>
      </c>
      <c r="G480" s="2"/>
      <c r="H480" s="2"/>
      <c r="I480" s="2"/>
      <c r="J480" s="2"/>
      <c r="K480" s="2"/>
      <c r="L480" s="2"/>
      <c r="M480" s="2"/>
      <c r="N480" s="2"/>
      <c r="O480" s="2"/>
      <c r="P480" s="2"/>
      <c r="Q480" s="2"/>
      <c r="R480" s="2"/>
      <c r="S480" s="2"/>
    </row>
    <row r="481" spans="1:19" ht="33.75" customHeight="1" thickBot="1" x14ac:dyDescent="0.3">
      <c r="A481" s="2" t="s">
        <v>1133</v>
      </c>
      <c r="B481" s="2" t="s">
        <v>1134</v>
      </c>
      <c r="C481" s="2"/>
      <c r="D481" s="2" t="s">
        <v>1135</v>
      </c>
      <c r="E481" s="2" t="s">
        <v>1136</v>
      </c>
      <c r="F481" s="2" t="s">
        <v>7</v>
      </c>
      <c r="G481" s="2"/>
      <c r="H481" s="2"/>
      <c r="I481" s="2"/>
      <c r="J481" s="2"/>
      <c r="K481" s="2"/>
      <c r="L481" s="2"/>
      <c r="M481" s="2"/>
      <c r="N481" s="2"/>
      <c r="O481" s="2"/>
      <c r="P481" s="2"/>
      <c r="Q481" s="2"/>
      <c r="R481" s="2"/>
      <c r="S481" s="2"/>
    </row>
    <row r="482" spans="1:19" ht="33.75" customHeight="1" thickBot="1" x14ac:dyDescent="0.3">
      <c r="A482" s="2" t="s">
        <v>3510</v>
      </c>
      <c r="B482" s="2" t="s">
        <v>3511</v>
      </c>
      <c r="C482" s="2"/>
      <c r="D482" s="2" t="s">
        <v>3512</v>
      </c>
      <c r="E482" s="2" t="s">
        <v>3513</v>
      </c>
      <c r="F482" s="2" t="s">
        <v>7</v>
      </c>
      <c r="G482" s="2"/>
      <c r="H482" s="2"/>
      <c r="I482" s="2"/>
      <c r="J482" s="2"/>
      <c r="K482" s="2"/>
      <c r="L482" s="2"/>
      <c r="M482" s="2"/>
      <c r="N482" s="2"/>
      <c r="O482" s="2"/>
      <c r="P482" s="2"/>
      <c r="Q482" s="2"/>
      <c r="R482" s="2"/>
      <c r="S482" s="2"/>
    </row>
    <row r="483" spans="1:19" ht="33.75" customHeight="1" thickBot="1" x14ac:dyDescent="0.3">
      <c r="A483" s="2" t="s">
        <v>3514</v>
      </c>
      <c r="B483" s="2" t="s">
        <v>1856</v>
      </c>
      <c r="C483" s="2"/>
      <c r="D483" s="2" t="s">
        <v>3515</v>
      </c>
      <c r="E483" s="2" t="s">
        <v>3516</v>
      </c>
      <c r="F483" s="2" t="s">
        <v>7</v>
      </c>
      <c r="G483" s="2"/>
      <c r="H483" s="2"/>
      <c r="I483" s="2"/>
      <c r="J483" s="2"/>
      <c r="K483" s="2"/>
      <c r="L483" s="2"/>
      <c r="M483" s="2"/>
      <c r="N483" s="2"/>
      <c r="O483" s="2"/>
      <c r="P483" s="2"/>
      <c r="Q483" s="2"/>
      <c r="R483" s="2"/>
      <c r="S483" s="2"/>
    </row>
    <row r="484" spans="1:19" ht="33.75" customHeight="1" thickBot="1" x14ac:dyDescent="0.3">
      <c r="A484" s="2" t="s">
        <v>2559</v>
      </c>
      <c r="B484" s="2" t="s">
        <v>2560</v>
      </c>
      <c r="C484" s="2" t="s">
        <v>2561</v>
      </c>
      <c r="D484" s="2" t="s">
        <v>2562</v>
      </c>
      <c r="E484" s="2" t="s">
        <v>2563</v>
      </c>
      <c r="F484" s="2" t="s">
        <v>7</v>
      </c>
      <c r="G484" s="2"/>
      <c r="H484" s="2"/>
      <c r="I484" s="2"/>
      <c r="J484" s="2"/>
      <c r="K484" s="2"/>
      <c r="L484" s="2"/>
      <c r="M484" s="2"/>
      <c r="N484" s="2"/>
      <c r="O484" s="2"/>
      <c r="P484" s="2"/>
      <c r="Q484" s="2"/>
      <c r="R484" s="2"/>
      <c r="S484" s="2"/>
    </row>
    <row r="485" spans="1:19" ht="33.75" customHeight="1" thickBot="1" x14ac:dyDescent="0.3">
      <c r="A485" s="2" t="s">
        <v>3517</v>
      </c>
      <c r="B485" s="2" t="s">
        <v>3518</v>
      </c>
      <c r="C485" s="2"/>
      <c r="D485" s="2" t="s">
        <v>3519</v>
      </c>
      <c r="E485" s="2" t="s">
        <v>3520</v>
      </c>
      <c r="F485" s="2" t="s">
        <v>7</v>
      </c>
      <c r="G485" s="2"/>
      <c r="H485" s="2"/>
      <c r="I485" s="2"/>
      <c r="J485" s="2"/>
      <c r="K485" s="2"/>
      <c r="L485" s="2"/>
      <c r="M485" s="2"/>
      <c r="N485" s="2"/>
      <c r="O485" s="2"/>
      <c r="P485" s="2"/>
      <c r="Q485" s="2"/>
      <c r="R485" s="2"/>
      <c r="S485" s="2"/>
    </row>
    <row r="486" spans="1:19" ht="33.75" customHeight="1" thickBot="1" x14ac:dyDescent="0.3">
      <c r="A486" s="2" t="s">
        <v>5146</v>
      </c>
      <c r="B486" s="2" t="s">
        <v>5147</v>
      </c>
      <c r="C486" s="2"/>
      <c r="D486" s="2" t="s">
        <v>5148</v>
      </c>
      <c r="E486" s="2" t="s">
        <v>5149</v>
      </c>
      <c r="F486" s="2" t="s">
        <v>7</v>
      </c>
      <c r="G486" s="2"/>
      <c r="H486" s="2"/>
      <c r="I486" s="2"/>
      <c r="J486" s="2"/>
      <c r="K486" s="2"/>
      <c r="L486" s="2"/>
      <c r="M486" s="2"/>
      <c r="N486" s="2"/>
      <c r="O486" s="2"/>
      <c r="P486" s="2"/>
      <c r="Q486" s="2"/>
      <c r="R486" s="2"/>
      <c r="S486" s="2"/>
    </row>
    <row r="487" spans="1:19" ht="33.75" customHeight="1" thickBot="1" x14ac:dyDescent="0.3">
      <c r="A487" s="2" t="s">
        <v>5146</v>
      </c>
      <c r="B487" s="2" t="s">
        <v>5147</v>
      </c>
      <c r="C487" s="2"/>
      <c r="D487" s="2" t="s">
        <v>5148</v>
      </c>
      <c r="E487" s="2" t="s">
        <v>5150</v>
      </c>
      <c r="F487" s="2" t="s">
        <v>7</v>
      </c>
      <c r="G487" s="2"/>
      <c r="H487" s="2"/>
      <c r="I487" s="2"/>
      <c r="J487" s="2"/>
      <c r="K487" s="2"/>
      <c r="L487" s="2"/>
      <c r="M487" s="2"/>
      <c r="N487" s="2"/>
      <c r="O487" s="2"/>
      <c r="P487" s="2"/>
      <c r="Q487" s="2"/>
      <c r="R487" s="2"/>
      <c r="S487" s="2"/>
    </row>
    <row r="488" spans="1:19" ht="33.75" customHeight="1" thickBot="1" x14ac:dyDescent="0.3">
      <c r="A488" s="2" t="s">
        <v>5146</v>
      </c>
      <c r="B488" s="2" t="s">
        <v>5147</v>
      </c>
      <c r="C488" s="2"/>
      <c r="D488" s="2" t="s">
        <v>5148</v>
      </c>
      <c r="E488" s="2" t="s">
        <v>5151</v>
      </c>
      <c r="F488" s="2" t="s">
        <v>7</v>
      </c>
      <c r="G488" s="2"/>
      <c r="H488" s="2"/>
      <c r="I488" s="2"/>
      <c r="J488" s="2"/>
      <c r="K488" s="2"/>
      <c r="L488" s="2"/>
      <c r="M488" s="2"/>
      <c r="N488" s="2"/>
      <c r="O488" s="2"/>
      <c r="P488" s="2"/>
      <c r="Q488" s="2"/>
      <c r="R488" s="2"/>
      <c r="S488" s="2"/>
    </row>
    <row r="489" spans="1:19" ht="33.75" customHeight="1" thickBot="1" x14ac:dyDescent="0.3">
      <c r="A489" s="2" t="s">
        <v>5146</v>
      </c>
      <c r="B489" s="2" t="s">
        <v>5147</v>
      </c>
      <c r="C489" s="2"/>
      <c r="D489" s="2" t="s">
        <v>5148</v>
      </c>
      <c r="E489" s="2" t="s">
        <v>5152</v>
      </c>
      <c r="F489" s="2" t="s">
        <v>7</v>
      </c>
      <c r="G489" s="2"/>
      <c r="H489" s="2"/>
      <c r="I489" s="2"/>
      <c r="J489" s="2"/>
      <c r="K489" s="2"/>
      <c r="L489" s="2"/>
      <c r="M489" s="2"/>
      <c r="N489" s="2"/>
      <c r="O489" s="2"/>
      <c r="P489" s="2"/>
      <c r="Q489" s="2"/>
      <c r="R489" s="2"/>
      <c r="S489" s="2"/>
    </row>
    <row r="490" spans="1:19" ht="33.75" customHeight="1" thickBot="1" x14ac:dyDescent="0.3">
      <c r="A490" s="2" t="s">
        <v>5153</v>
      </c>
      <c r="B490" s="2" t="s">
        <v>5154</v>
      </c>
      <c r="C490" s="2"/>
      <c r="D490" s="2" t="s">
        <v>5155</v>
      </c>
      <c r="E490" s="2" t="s">
        <v>5156</v>
      </c>
      <c r="F490" s="2" t="s">
        <v>7</v>
      </c>
      <c r="G490" s="2"/>
      <c r="H490" s="2"/>
      <c r="I490" s="2"/>
      <c r="J490" s="2"/>
      <c r="K490" s="2"/>
      <c r="L490" s="2"/>
      <c r="M490" s="2"/>
      <c r="N490" s="2"/>
      <c r="O490" s="2"/>
      <c r="P490" s="2"/>
      <c r="Q490" s="2"/>
      <c r="R490" s="2"/>
      <c r="S490" s="2"/>
    </row>
    <row r="491" spans="1:19" ht="33.75" customHeight="1" thickBot="1" x14ac:dyDescent="0.3">
      <c r="A491" s="2" t="s">
        <v>1810</v>
      </c>
      <c r="B491" s="2"/>
      <c r="C491" s="2"/>
      <c r="D491" s="2" t="s">
        <v>1811</v>
      </c>
      <c r="E491" s="2" t="s">
        <v>1812</v>
      </c>
      <c r="F491" s="2" t="s">
        <v>7</v>
      </c>
      <c r="G491" s="2"/>
      <c r="H491" s="2"/>
      <c r="I491" s="2"/>
      <c r="J491" s="2"/>
      <c r="K491" s="2"/>
      <c r="L491" s="2"/>
      <c r="M491" s="2"/>
      <c r="N491" s="2"/>
      <c r="O491" s="2"/>
      <c r="P491" s="2"/>
      <c r="Q491" s="2"/>
      <c r="R491" s="2"/>
      <c r="S491" s="2"/>
    </row>
    <row r="492" spans="1:19" ht="33.75" customHeight="1" thickBot="1" x14ac:dyDescent="0.3">
      <c r="A492" s="2" t="s">
        <v>4891</v>
      </c>
      <c r="B492" s="2" t="s">
        <v>4883</v>
      </c>
      <c r="C492" s="2" t="s">
        <v>4892</v>
      </c>
      <c r="D492" s="2" t="s">
        <v>4893</v>
      </c>
      <c r="E492" s="2" t="s">
        <v>4894</v>
      </c>
      <c r="F492" s="2" t="s">
        <v>7</v>
      </c>
      <c r="G492" s="2"/>
      <c r="H492" s="2"/>
      <c r="I492" s="2"/>
      <c r="J492" s="2"/>
      <c r="K492" s="2"/>
      <c r="L492" s="2"/>
      <c r="M492" s="2"/>
      <c r="N492" s="2"/>
      <c r="O492" s="2"/>
      <c r="P492" s="2"/>
      <c r="Q492" s="2"/>
      <c r="R492" s="2"/>
      <c r="S492" s="2"/>
    </row>
    <row r="493" spans="1:19" ht="33.75" customHeight="1" thickBot="1" x14ac:dyDescent="0.3">
      <c r="A493" s="4" t="str">
        <f ca="1">IFERROR(__xludf.DUMMYFUNCTION("""COMPUTED_VALUE"""),"La réforme du Conseil de sécurité : l'état du débat depuis la fin de la guerre froide / par Olivier Fleurence.")</f>
        <v>La réforme du Conseil de sécurité : l'état du débat depuis la fin de la guerre froide / par Olivier Fleurence.</v>
      </c>
      <c r="B493" s="5" t="str">
        <f ca="1">IFERROR(__xludf.DUMMYFUNCTION("""COMPUTED_VALUE"""),"Fleurence, Olivier.")</f>
        <v>Fleurence, Olivier.</v>
      </c>
      <c r="C493" s="5"/>
      <c r="D493" s="4" t="str">
        <f ca="1">IFERROR(__xludf.DUMMYFUNCTION("""COMPUTED_VALUE"""),"Bruxelles : Bruylant, 2000.")</f>
        <v>Bruxelles : Bruylant, 2000.</v>
      </c>
      <c r="E493" s="5" t="str">
        <f ca="1">IFERROR(__xludf.DUMMYFUNCTION("""COMPUTED_VALUE"""),"341.123 FleO r 2000")</f>
        <v>341.123 FleO r 2000</v>
      </c>
      <c r="F493" s="6" t="str">
        <f ca="1">IFERROR(__xludf.DUMMYFUNCTION("""COMPUTED_VALUE"""),"Αίθουσα Διεθνούς Δικαίου και Εμπορικού Δικαίου")</f>
        <v>Αίθουσα Διεθνούς Δικαίου και Εμπορικού Δικαίου</v>
      </c>
      <c r="G493" s="2"/>
      <c r="H493" s="2"/>
      <c r="I493" s="2"/>
      <c r="J493" s="2"/>
      <c r="K493" s="2"/>
      <c r="L493" s="2"/>
      <c r="M493" s="2"/>
      <c r="N493" s="2"/>
      <c r="O493" s="2"/>
      <c r="P493" s="2"/>
      <c r="Q493" s="2"/>
      <c r="R493" s="2"/>
      <c r="S493" s="2"/>
    </row>
    <row r="494" spans="1:19" ht="33.75" customHeight="1" thickBot="1" x14ac:dyDescent="0.3">
      <c r="A494" s="2" t="s">
        <v>2564</v>
      </c>
      <c r="B494" s="2" t="s">
        <v>2565</v>
      </c>
      <c r="C494" s="2"/>
      <c r="D494" s="2" t="s">
        <v>2566</v>
      </c>
      <c r="E494" s="2" t="s">
        <v>2567</v>
      </c>
      <c r="F494" s="2" t="s">
        <v>7</v>
      </c>
      <c r="G494" s="2"/>
      <c r="H494" s="2"/>
      <c r="I494" s="2"/>
      <c r="J494" s="2"/>
      <c r="K494" s="2"/>
      <c r="L494" s="2"/>
      <c r="M494" s="2"/>
      <c r="N494" s="2"/>
      <c r="O494" s="2"/>
      <c r="P494" s="2"/>
      <c r="Q494" s="2"/>
      <c r="R494" s="2"/>
      <c r="S494" s="2"/>
    </row>
    <row r="495" spans="1:19" ht="33.75" customHeight="1" thickBot="1" x14ac:dyDescent="0.3">
      <c r="A495" s="2" t="s">
        <v>5157</v>
      </c>
      <c r="B495" s="2" t="s">
        <v>5158</v>
      </c>
      <c r="C495" s="2"/>
      <c r="D495" s="2" t="s">
        <v>5159</v>
      </c>
      <c r="E495" s="2" t="s">
        <v>5160</v>
      </c>
      <c r="F495" s="2" t="s">
        <v>7</v>
      </c>
      <c r="G495" s="2"/>
      <c r="H495" s="2"/>
      <c r="I495" s="2"/>
      <c r="J495" s="2"/>
      <c r="K495" s="2"/>
      <c r="L495" s="2"/>
      <c r="M495" s="2"/>
      <c r="N495" s="2"/>
      <c r="O495" s="2"/>
      <c r="P495" s="2"/>
      <c r="Q495" s="2"/>
      <c r="R495" s="2"/>
      <c r="S495" s="2"/>
    </row>
    <row r="496" spans="1:19" ht="33.75" customHeight="1" thickBot="1" x14ac:dyDescent="0.3">
      <c r="A496" s="2" t="s">
        <v>5161</v>
      </c>
      <c r="B496" s="2"/>
      <c r="C496" s="2"/>
      <c r="D496" s="2" t="s">
        <v>5162</v>
      </c>
      <c r="E496" s="2" t="s">
        <v>5163</v>
      </c>
      <c r="F496" s="2" t="s">
        <v>7</v>
      </c>
      <c r="G496" s="2"/>
      <c r="H496" s="2"/>
      <c r="I496" s="2"/>
      <c r="J496" s="2"/>
      <c r="K496" s="2"/>
      <c r="L496" s="2"/>
      <c r="M496" s="2"/>
      <c r="N496" s="2"/>
      <c r="O496" s="2"/>
      <c r="P496" s="2"/>
      <c r="Q496" s="2"/>
      <c r="R496" s="2"/>
      <c r="S496" s="2"/>
    </row>
    <row r="497" spans="1:19" ht="33.75" customHeight="1" thickBot="1" x14ac:dyDescent="0.3">
      <c r="A497" s="2" t="s">
        <v>1813</v>
      </c>
      <c r="B497" s="2" t="s">
        <v>1803</v>
      </c>
      <c r="C497" s="2"/>
      <c r="D497" s="2" t="s">
        <v>1814</v>
      </c>
      <c r="E497" s="2" t="s">
        <v>1815</v>
      </c>
      <c r="F497" s="2" t="s">
        <v>7</v>
      </c>
      <c r="G497" s="2"/>
      <c r="H497" s="2"/>
      <c r="I497" s="2"/>
      <c r="J497" s="2"/>
      <c r="K497" s="2"/>
      <c r="L497" s="2"/>
      <c r="M497" s="2"/>
      <c r="N497" s="2"/>
      <c r="O497" s="2"/>
      <c r="P497" s="2"/>
      <c r="Q497" s="2"/>
      <c r="R497" s="2"/>
      <c r="S497" s="2"/>
    </row>
    <row r="498" spans="1:19" ht="33.75" customHeight="1" thickBot="1" x14ac:dyDescent="0.3">
      <c r="A498" s="2" t="s">
        <v>1816</v>
      </c>
      <c r="B498" s="2" t="s">
        <v>1817</v>
      </c>
      <c r="C498" s="2"/>
      <c r="D498" s="2" t="s">
        <v>1818</v>
      </c>
      <c r="E498" s="2" t="s">
        <v>1819</v>
      </c>
      <c r="F498" s="2" t="s">
        <v>7</v>
      </c>
      <c r="G498" s="2"/>
      <c r="H498" s="2"/>
      <c r="I498" s="2"/>
      <c r="J498" s="2"/>
      <c r="K498" s="2"/>
      <c r="L498" s="2"/>
      <c r="M498" s="2"/>
      <c r="N498" s="2"/>
      <c r="O498" s="2"/>
      <c r="P498" s="2"/>
      <c r="Q498" s="2"/>
      <c r="R498" s="2"/>
      <c r="S498" s="2"/>
    </row>
    <row r="499" spans="1:19" ht="33.75" customHeight="1" thickBot="1" x14ac:dyDescent="0.3">
      <c r="A499" s="2" t="s">
        <v>2568</v>
      </c>
      <c r="B499" s="2" t="s">
        <v>2569</v>
      </c>
      <c r="C499" s="2"/>
      <c r="D499" s="2" t="s">
        <v>2570</v>
      </c>
      <c r="E499" s="2" t="s">
        <v>2571</v>
      </c>
      <c r="F499" s="2" t="s">
        <v>7</v>
      </c>
      <c r="G499" s="2"/>
      <c r="H499" s="2"/>
      <c r="I499" s="2"/>
      <c r="J499" s="2"/>
      <c r="K499" s="2"/>
      <c r="L499" s="2"/>
      <c r="M499" s="2"/>
      <c r="N499" s="2"/>
      <c r="O499" s="2"/>
      <c r="P499" s="2"/>
      <c r="Q499" s="2"/>
      <c r="R499" s="2"/>
      <c r="S499" s="2"/>
    </row>
    <row r="500" spans="1:19" ht="33.75" customHeight="1" thickBot="1" x14ac:dyDescent="0.3">
      <c r="A500" s="2" t="s">
        <v>1820</v>
      </c>
      <c r="B500" s="2" t="s">
        <v>1821</v>
      </c>
      <c r="C500" s="2"/>
      <c r="D500" s="2" t="s">
        <v>1822</v>
      </c>
      <c r="E500" s="2" t="s">
        <v>1823</v>
      </c>
      <c r="F500" s="2" t="s">
        <v>7</v>
      </c>
      <c r="G500" s="2"/>
      <c r="H500" s="2"/>
      <c r="I500" s="2"/>
      <c r="J500" s="2"/>
      <c r="K500" s="2"/>
      <c r="L500" s="2"/>
      <c r="M500" s="2"/>
      <c r="N500" s="2"/>
      <c r="O500" s="2"/>
      <c r="P500" s="2"/>
      <c r="Q500" s="2"/>
      <c r="R500" s="2"/>
      <c r="S500" s="2"/>
    </row>
    <row r="501" spans="1:19" ht="33.75" customHeight="1" thickBot="1" x14ac:dyDescent="0.3">
      <c r="A501" s="2" t="s">
        <v>1824</v>
      </c>
      <c r="B501" s="2" t="s">
        <v>1825</v>
      </c>
      <c r="C501" s="2"/>
      <c r="D501" s="2" t="s">
        <v>1826</v>
      </c>
      <c r="E501" s="2" t="s">
        <v>1827</v>
      </c>
      <c r="F501" s="2" t="s">
        <v>7</v>
      </c>
      <c r="G501" s="2"/>
      <c r="H501" s="2"/>
      <c r="I501" s="2"/>
      <c r="J501" s="2"/>
      <c r="K501" s="2"/>
      <c r="L501" s="2"/>
      <c r="M501" s="2"/>
      <c r="N501" s="2"/>
      <c r="O501" s="2"/>
      <c r="P501" s="2"/>
      <c r="Q501" s="2"/>
      <c r="R501" s="2"/>
      <c r="S501" s="2"/>
    </row>
    <row r="502" spans="1:19" ht="33.75" customHeight="1" thickBot="1" x14ac:dyDescent="0.3">
      <c r="A502" s="2" t="s">
        <v>4368</v>
      </c>
      <c r="B502" s="2" t="s">
        <v>4369</v>
      </c>
      <c r="C502" s="2"/>
      <c r="D502" s="2" t="s">
        <v>4370</v>
      </c>
      <c r="E502" s="2" t="s">
        <v>4371</v>
      </c>
      <c r="F502" s="2" t="s">
        <v>7</v>
      </c>
      <c r="G502" s="2"/>
      <c r="H502" s="2"/>
      <c r="I502" s="2"/>
      <c r="J502" s="2"/>
      <c r="K502" s="2"/>
      <c r="L502" s="2"/>
      <c r="M502" s="2"/>
      <c r="N502" s="2"/>
      <c r="O502" s="2"/>
      <c r="P502" s="2"/>
      <c r="Q502" s="2"/>
      <c r="R502" s="2"/>
      <c r="S502" s="2"/>
    </row>
    <row r="503" spans="1:19" ht="33.75" customHeight="1" thickBot="1" x14ac:dyDescent="0.3">
      <c r="A503" s="2" t="s">
        <v>495</v>
      </c>
      <c r="B503" s="2"/>
      <c r="C503" s="2"/>
      <c r="D503" s="2" t="s">
        <v>496</v>
      </c>
      <c r="E503" s="2" t="s">
        <v>497</v>
      </c>
      <c r="F503" s="2" t="s">
        <v>7</v>
      </c>
      <c r="G503" s="2"/>
      <c r="H503" s="2"/>
      <c r="I503" s="2"/>
      <c r="J503" s="2"/>
      <c r="K503" s="2"/>
      <c r="L503" s="2"/>
      <c r="M503" s="2"/>
      <c r="N503" s="2"/>
      <c r="O503" s="2"/>
      <c r="P503" s="2"/>
      <c r="Q503" s="2"/>
      <c r="R503" s="2"/>
      <c r="S503" s="2"/>
    </row>
    <row r="504" spans="1:19" ht="33.75" customHeight="1" thickBot="1" x14ac:dyDescent="0.3">
      <c r="A504" s="2" t="s">
        <v>3521</v>
      </c>
      <c r="B504" s="2" t="s">
        <v>3522</v>
      </c>
      <c r="C504" s="2"/>
      <c r="D504" s="2" t="s">
        <v>3523</v>
      </c>
      <c r="E504" s="2" t="s">
        <v>3524</v>
      </c>
      <c r="F504" s="2" t="s">
        <v>7</v>
      </c>
      <c r="G504" s="2"/>
      <c r="H504" s="2"/>
      <c r="I504" s="2"/>
      <c r="J504" s="2"/>
      <c r="K504" s="2"/>
      <c r="L504" s="2"/>
      <c r="M504" s="2"/>
      <c r="N504" s="2"/>
      <c r="O504" s="2"/>
      <c r="P504" s="2"/>
      <c r="Q504" s="2"/>
      <c r="R504" s="2"/>
      <c r="S504" s="2"/>
    </row>
    <row r="505" spans="1:19" ht="33.75" customHeight="1" thickBot="1" x14ac:dyDescent="0.3">
      <c r="A505" s="2" t="s">
        <v>4372</v>
      </c>
      <c r="B505" s="2"/>
      <c r="C505" s="2"/>
      <c r="D505" s="2" t="s">
        <v>4373</v>
      </c>
      <c r="E505" s="2" t="s">
        <v>4374</v>
      </c>
      <c r="F505" s="2" t="s">
        <v>7</v>
      </c>
      <c r="G505" s="2"/>
      <c r="H505" s="2"/>
      <c r="I505" s="2"/>
      <c r="J505" s="2"/>
      <c r="K505" s="2"/>
      <c r="L505" s="2"/>
      <c r="M505" s="2"/>
      <c r="N505" s="2"/>
      <c r="O505" s="2"/>
      <c r="P505" s="2"/>
      <c r="Q505" s="2"/>
      <c r="R505" s="2"/>
      <c r="S505" s="2"/>
    </row>
    <row r="506" spans="1:19" ht="33.75" customHeight="1" thickBot="1" x14ac:dyDescent="0.3">
      <c r="A506" s="2" t="s">
        <v>498</v>
      </c>
      <c r="B506" s="2" t="s">
        <v>499</v>
      </c>
      <c r="C506" s="2"/>
      <c r="D506" s="2" t="s">
        <v>500</v>
      </c>
      <c r="E506" s="2" t="s">
        <v>501</v>
      </c>
      <c r="F506" s="2" t="s">
        <v>7</v>
      </c>
      <c r="G506" s="2"/>
      <c r="H506" s="2"/>
      <c r="I506" s="2"/>
      <c r="J506" s="2"/>
      <c r="K506" s="2"/>
      <c r="L506" s="2"/>
      <c r="M506" s="2"/>
      <c r="N506" s="2"/>
      <c r="O506" s="2"/>
      <c r="P506" s="2"/>
      <c r="Q506" s="2"/>
      <c r="R506" s="2"/>
      <c r="S506" s="2"/>
    </row>
    <row r="507" spans="1:19" ht="33.75" customHeight="1" thickBot="1" x14ac:dyDescent="0.3">
      <c r="A507" s="2" t="s">
        <v>1828</v>
      </c>
      <c r="B507" s="2"/>
      <c r="C507" s="2"/>
      <c r="D507" s="2" t="s">
        <v>1829</v>
      </c>
      <c r="E507" s="2" t="s">
        <v>1830</v>
      </c>
      <c r="F507" s="2" t="s">
        <v>7</v>
      </c>
      <c r="G507" s="2"/>
      <c r="H507" s="2"/>
      <c r="I507" s="2"/>
      <c r="J507" s="2"/>
      <c r="K507" s="2"/>
      <c r="L507" s="2"/>
      <c r="M507" s="2"/>
      <c r="N507" s="2"/>
      <c r="O507" s="2"/>
      <c r="P507" s="2"/>
      <c r="Q507" s="2"/>
      <c r="R507" s="2"/>
      <c r="S507" s="2"/>
    </row>
    <row r="508" spans="1:19" ht="33.75" customHeight="1" thickBot="1" x14ac:dyDescent="0.3">
      <c r="A508" s="2" t="s">
        <v>1831</v>
      </c>
      <c r="B508" s="2" t="s">
        <v>1832</v>
      </c>
      <c r="C508" s="2"/>
      <c r="D508" s="2" t="s">
        <v>1833</v>
      </c>
      <c r="E508" s="2" t="s">
        <v>1834</v>
      </c>
      <c r="F508" s="2" t="s">
        <v>7</v>
      </c>
      <c r="G508" s="2"/>
      <c r="H508" s="2"/>
      <c r="I508" s="2"/>
      <c r="J508" s="2"/>
      <c r="K508" s="2"/>
      <c r="L508" s="2"/>
      <c r="M508" s="2"/>
      <c r="N508" s="2"/>
      <c r="O508" s="2"/>
      <c r="P508" s="2"/>
      <c r="Q508" s="2"/>
      <c r="R508" s="2"/>
      <c r="S508" s="2"/>
    </row>
    <row r="509" spans="1:19" ht="33.75" customHeight="1" thickBot="1" x14ac:dyDescent="0.3">
      <c r="A509" s="2" t="s">
        <v>3525</v>
      </c>
      <c r="B509" s="2"/>
      <c r="C509" s="2"/>
      <c r="D509" s="2" t="s">
        <v>3526</v>
      </c>
      <c r="E509" s="2" t="s">
        <v>3527</v>
      </c>
      <c r="F509" s="2" t="s">
        <v>7</v>
      </c>
      <c r="G509" s="2"/>
      <c r="H509" s="2"/>
      <c r="I509" s="2"/>
      <c r="J509" s="2"/>
      <c r="K509" s="2"/>
      <c r="L509" s="2"/>
      <c r="M509" s="2"/>
      <c r="N509" s="2"/>
      <c r="O509" s="2"/>
      <c r="P509" s="2"/>
      <c r="Q509" s="2"/>
      <c r="R509" s="2"/>
      <c r="S509" s="2"/>
    </row>
    <row r="510" spans="1:19" ht="33.75" customHeight="1" thickBot="1" x14ac:dyDescent="0.3">
      <c r="A510" s="2" t="s">
        <v>1137</v>
      </c>
      <c r="B510" s="2"/>
      <c r="C510" s="2"/>
      <c r="D510" s="2" t="s">
        <v>1138</v>
      </c>
      <c r="E510" s="2" t="s">
        <v>1139</v>
      </c>
      <c r="F510" s="2" t="s">
        <v>7</v>
      </c>
      <c r="G510" s="2"/>
      <c r="H510" s="2"/>
      <c r="I510" s="2"/>
      <c r="J510" s="2"/>
      <c r="K510" s="2"/>
      <c r="L510" s="2"/>
      <c r="M510" s="2"/>
      <c r="N510" s="2"/>
      <c r="O510" s="2"/>
      <c r="P510" s="2"/>
      <c r="Q510" s="2"/>
      <c r="R510" s="2"/>
      <c r="S510" s="2"/>
    </row>
    <row r="511" spans="1:19" ht="33.75" customHeight="1" thickBot="1" x14ac:dyDescent="0.3">
      <c r="A511" s="2" t="s">
        <v>502</v>
      </c>
      <c r="B511" s="2" t="s">
        <v>503</v>
      </c>
      <c r="C511" s="2"/>
      <c r="D511" s="2" t="s">
        <v>504</v>
      </c>
      <c r="E511" s="2" t="s">
        <v>505</v>
      </c>
      <c r="F511" s="2" t="s">
        <v>7</v>
      </c>
      <c r="G511" s="2"/>
      <c r="H511" s="2"/>
      <c r="I511" s="2"/>
      <c r="J511" s="2"/>
      <c r="K511" s="2"/>
      <c r="L511" s="2"/>
      <c r="M511" s="2"/>
      <c r="N511" s="2"/>
      <c r="O511" s="2"/>
      <c r="P511" s="2"/>
      <c r="Q511" s="2"/>
      <c r="R511" s="2"/>
      <c r="S511" s="2"/>
    </row>
    <row r="512" spans="1:19" ht="33.75" customHeight="1" thickBot="1" x14ac:dyDescent="0.3">
      <c r="A512" s="2" t="s">
        <v>4375</v>
      </c>
      <c r="B512" s="2" t="s">
        <v>4376</v>
      </c>
      <c r="C512" s="2"/>
      <c r="D512" s="2" t="s">
        <v>4377</v>
      </c>
      <c r="E512" s="2" t="s">
        <v>4378</v>
      </c>
      <c r="F512" s="2" t="s">
        <v>7</v>
      </c>
      <c r="G512" s="2"/>
      <c r="H512" s="2"/>
      <c r="I512" s="2"/>
      <c r="J512" s="2"/>
      <c r="K512" s="2"/>
      <c r="L512" s="2"/>
      <c r="M512" s="2"/>
      <c r="N512" s="2"/>
      <c r="O512" s="2"/>
      <c r="P512" s="2"/>
      <c r="Q512" s="2"/>
      <c r="R512" s="2"/>
      <c r="S512" s="2"/>
    </row>
    <row r="513" spans="1:19" ht="33.75" customHeight="1" thickBot="1" x14ac:dyDescent="0.3">
      <c r="A513" s="2" t="s">
        <v>506</v>
      </c>
      <c r="B513" s="2"/>
      <c r="C513" s="2"/>
      <c r="D513" s="2" t="s">
        <v>507</v>
      </c>
      <c r="E513" s="2" t="s">
        <v>508</v>
      </c>
      <c r="F513" s="2" t="s">
        <v>509</v>
      </c>
      <c r="G513" s="2"/>
      <c r="H513" s="2"/>
      <c r="I513" s="2"/>
      <c r="J513" s="2"/>
      <c r="K513" s="2"/>
      <c r="L513" s="2"/>
      <c r="M513" s="2"/>
      <c r="N513" s="2"/>
      <c r="O513" s="2"/>
      <c r="P513" s="2"/>
      <c r="Q513" s="2"/>
      <c r="R513" s="2"/>
      <c r="S513" s="2"/>
    </row>
    <row r="514" spans="1:19" ht="33.75" customHeight="1" thickBot="1" x14ac:dyDescent="0.3">
      <c r="A514" s="2" t="s">
        <v>2572</v>
      </c>
      <c r="B514" s="2" t="s">
        <v>2573</v>
      </c>
      <c r="C514" s="2"/>
      <c r="D514" s="2" t="s">
        <v>2574</v>
      </c>
      <c r="E514" s="2" t="s">
        <v>2575</v>
      </c>
      <c r="F514" s="2" t="s">
        <v>9</v>
      </c>
      <c r="G514" s="2"/>
      <c r="H514" s="2"/>
      <c r="I514" s="2"/>
      <c r="J514" s="2"/>
      <c r="K514" s="2"/>
      <c r="L514" s="2"/>
      <c r="M514" s="2"/>
      <c r="N514" s="2"/>
      <c r="O514" s="2"/>
      <c r="P514" s="2"/>
      <c r="Q514" s="2"/>
      <c r="R514" s="2"/>
      <c r="S514" s="2"/>
    </row>
    <row r="515" spans="1:19" ht="44.25" customHeight="1" thickBot="1" x14ac:dyDescent="0.3">
      <c r="A515" s="4" t="str">
        <f ca="1">IFERROR(__xludf.DUMMYFUNCTION("""COMPUTED_VALUE"""),"Η Τρίτη Ελληνική προεδρία του Συμβουλίου της Ευρωπαϊκής Ένωσης / Νίκος Φραγκάκης, Α. Δ.Παπαγιαννίδης, Ρέα Αποστόλου.")</f>
        <v>Η Τρίτη Ελληνική προεδρία του Συμβουλίου της Ευρωπαϊκής Ένωσης / Νίκος Φραγκάκης, Α. Δ.Παπαγιαννίδης, Ρέα Αποστόλου.</v>
      </c>
      <c r="B515" s="5"/>
      <c r="C515" s="5"/>
      <c r="D515" s="4" t="str">
        <f ca="1">IFERROR(__xludf.DUMMYFUNCTION("""COMPUTED_VALUE"""),"Αθήνα : Βιβλιοπωλείον της  Εστίας , 1994.")</f>
        <v>Αθήνα : Βιβλιοπωλείον της  Εστίας , 1994.</v>
      </c>
      <c r="E515" s="5" t="str">
        <f ca="1">IFERROR(__xludf.DUMMYFUNCTION("""COMPUTED_VALUE"""),"341.174(4-672EU) ΦραΝ τ 1994")</f>
        <v>341.174(4-672EU) ΦραΝ τ 1994</v>
      </c>
      <c r="F515" s="6" t="str">
        <f ca="1">IFERROR(__xludf.DUMMYFUNCTION("""COMPUTED_VALUE"""),"Αίθουσα Διεθνούς Δικαίου και Εμπορικού Δικαίου")</f>
        <v>Αίθουσα Διεθνούς Δικαίου και Εμπορικού Δικαίου</v>
      </c>
      <c r="G515" s="2"/>
      <c r="H515" s="2"/>
      <c r="I515" s="2"/>
      <c r="J515" s="2"/>
      <c r="K515" s="2"/>
      <c r="L515" s="2"/>
      <c r="M515" s="2"/>
      <c r="N515" s="2"/>
      <c r="O515" s="2"/>
      <c r="P515" s="2"/>
      <c r="Q515" s="2"/>
      <c r="R515" s="2"/>
      <c r="S515" s="2"/>
    </row>
    <row r="516" spans="1:19" ht="33.75" customHeight="1" thickBot="1" x14ac:dyDescent="0.3">
      <c r="A516" s="2" t="s">
        <v>510</v>
      </c>
      <c r="B516" s="2"/>
      <c r="C516" s="2"/>
      <c r="D516" s="2" t="s">
        <v>511</v>
      </c>
      <c r="E516" s="2" t="s">
        <v>512</v>
      </c>
      <c r="F516" s="2" t="s">
        <v>513</v>
      </c>
      <c r="G516" s="2"/>
      <c r="H516" s="2"/>
      <c r="I516" s="2"/>
      <c r="J516" s="2"/>
      <c r="K516" s="2"/>
      <c r="L516" s="2"/>
      <c r="M516" s="2"/>
      <c r="N516" s="2"/>
      <c r="O516" s="2"/>
      <c r="P516" s="2"/>
      <c r="Q516" s="2"/>
      <c r="R516" s="2"/>
      <c r="S516" s="2"/>
    </row>
    <row r="517" spans="1:19" ht="33.75" customHeight="1" thickBot="1" x14ac:dyDescent="0.3">
      <c r="A517" s="2" t="s">
        <v>1140</v>
      </c>
      <c r="B517" s="2" t="s">
        <v>1141</v>
      </c>
      <c r="C517" s="2"/>
      <c r="D517" s="2" t="s">
        <v>1142</v>
      </c>
      <c r="E517" s="2" t="s">
        <v>1143</v>
      </c>
      <c r="F517" s="2" t="s">
        <v>7</v>
      </c>
      <c r="G517" s="2"/>
      <c r="H517" s="2"/>
      <c r="I517" s="2"/>
      <c r="J517" s="2"/>
      <c r="K517" s="2"/>
      <c r="L517" s="2"/>
      <c r="M517" s="2"/>
      <c r="N517" s="2"/>
      <c r="O517" s="2"/>
      <c r="P517" s="2"/>
      <c r="Q517" s="2"/>
      <c r="R517" s="2"/>
      <c r="S517" s="2"/>
    </row>
    <row r="518" spans="1:19" ht="33.75" customHeight="1" thickBot="1" x14ac:dyDescent="0.3">
      <c r="A518" s="2" t="s">
        <v>1835</v>
      </c>
      <c r="B518" s="2" t="s">
        <v>1836</v>
      </c>
      <c r="C518" s="2"/>
      <c r="D518" s="2" t="s">
        <v>1837</v>
      </c>
      <c r="E518" s="2" t="s">
        <v>1838</v>
      </c>
      <c r="F518" s="2" t="s">
        <v>7</v>
      </c>
      <c r="G518" s="2"/>
      <c r="H518" s="2"/>
      <c r="I518" s="2"/>
      <c r="J518" s="2"/>
      <c r="K518" s="2"/>
      <c r="L518" s="2"/>
      <c r="M518" s="2"/>
      <c r="N518" s="2"/>
      <c r="O518" s="2"/>
      <c r="P518" s="2"/>
      <c r="Q518" s="2"/>
      <c r="R518" s="2"/>
      <c r="S518" s="2"/>
    </row>
    <row r="519" spans="1:19" ht="33.75" customHeight="1" thickBot="1" x14ac:dyDescent="0.3">
      <c r="A519" s="4" t="str">
        <f ca="1">IFERROR(__xludf.DUMMYFUNCTION("""COMPUTED_VALUE"""),"Ελληνικόν δίκαιον ιθαγένειας / υπό Αιμιλίου Μπεντερμάχερ-Γερούση.")</f>
        <v>Ελληνικόν δίκαιον ιθαγένειας / υπό Αιμιλίου Μπεντερμάχερ-Γερούση.</v>
      </c>
      <c r="B519" s="5" t="str">
        <f ca="1">IFERROR(__xludf.DUMMYFUNCTION("""COMPUTED_VALUE"""),"Μπεντερμάχερ-Γερούσης, Αιμίλιος.")</f>
        <v>Μπεντερμάχερ-Γερούσης, Αιμίλιος.</v>
      </c>
      <c r="C519" s="5"/>
      <c r="D519" s="4" t="str">
        <f ca="1">IFERROR(__xludf.DUMMYFUNCTION("""COMPUTED_VALUE"""),"Θεσσαλονίκη : Πανεπιστήμιον Θεσσαλονίκης, [19--?]")</f>
        <v>Θεσσαλονίκη : Πανεπιστήμιον Θεσσαλονίκης, [19--?]</v>
      </c>
      <c r="E519" s="5" t="str">
        <f ca="1">IFERROR(__xludf.DUMMYFUNCTION("""COMPUTED_VALUE"""),"341.215.4(495) ΜπεΑ ε [19--?]")</f>
        <v>341.215.4(495) ΜπεΑ ε [19--?]</v>
      </c>
      <c r="F519" s="6" t="str">
        <f ca="1">IFERROR(__xludf.DUMMYFUNCTION("""COMPUTED_VALUE"""),"Αίθουσα Διεθνούς Δικαίου και Εμπορικού Δικαίου")</f>
        <v>Αίθουσα Διεθνούς Δικαίου και Εμπορικού Δικαίου</v>
      </c>
      <c r="G519" s="2"/>
      <c r="H519" s="2"/>
      <c r="I519" s="2"/>
      <c r="J519" s="2"/>
      <c r="K519" s="2"/>
      <c r="L519" s="2"/>
      <c r="M519" s="2"/>
      <c r="N519" s="2"/>
      <c r="O519" s="2"/>
      <c r="P519" s="2"/>
      <c r="Q519" s="2"/>
      <c r="R519" s="2"/>
      <c r="S519" s="2"/>
    </row>
    <row r="520" spans="1:19" ht="33.75" customHeight="1" thickBot="1" x14ac:dyDescent="0.3">
      <c r="A520" s="2" t="s">
        <v>1839</v>
      </c>
      <c r="B520" s="2" t="s">
        <v>1840</v>
      </c>
      <c r="C520" s="2"/>
      <c r="D520" s="2" t="s">
        <v>1841</v>
      </c>
      <c r="E520" s="2" t="s">
        <v>1842</v>
      </c>
      <c r="F520" s="2" t="s">
        <v>7</v>
      </c>
      <c r="G520" s="2"/>
      <c r="H520" s="2"/>
      <c r="I520" s="2"/>
      <c r="J520" s="2"/>
      <c r="K520" s="2"/>
      <c r="L520" s="2"/>
      <c r="M520" s="2"/>
      <c r="N520" s="2"/>
      <c r="O520" s="2"/>
      <c r="P520" s="2"/>
      <c r="Q520" s="2"/>
      <c r="R520" s="2"/>
      <c r="S520" s="2"/>
    </row>
    <row r="521" spans="1:19" ht="33.75" customHeight="1" thickBot="1" x14ac:dyDescent="0.3">
      <c r="A521" s="2" t="s">
        <v>4773</v>
      </c>
      <c r="B521" s="2" t="s">
        <v>4774</v>
      </c>
      <c r="C521" s="2"/>
      <c r="D521" s="2" t="s">
        <v>4775</v>
      </c>
      <c r="E521" s="2" t="s">
        <v>4776</v>
      </c>
      <c r="F521" s="2" t="s">
        <v>7</v>
      </c>
      <c r="G521" s="2"/>
      <c r="H521" s="2"/>
      <c r="I521" s="2"/>
      <c r="J521" s="2"/>
      <c r="K521" s="2"/>
      <c r="L521" s="2"/>
      <c r="M521" s="2"/>
      <c r="N521" s="2"/>
      <c r="O521" s="2"/>
      <c r="P521" s="2"/>
      <c r="Q521" s="2"/>
      <c r="R521" s="2"/>
      <c r="S521" s="2"/>
    </row>
    <row r="522" spans="1:19" ht="33.75" customHeight="1" thickBot="1" x14ac:dyDescent="0.3">
      <c r="A522" s="2" t="s">
        <v>5164</v>
      </c>
      <c r="B522" s="2"/>
      <c r="C522" s="2"/>
      <c r="D522" s="2" t="s">
        <v>5081</v>
      </c>
      <c r="E522" s="2" t="s">
        <v>5165</v>
      </c>
      <c r="F522" s="2" t="s">
        <v>7</v>
      </c>
      <c r="G522" s="2"/>
      <c r="H522" s="2"/>
      <c r="I522" s="2"/>
      <c r="J522" s="2"/>
      <c r="K522" s="2"/>
      <c r="L522" s="2"/>
      <c r="M522" s="2"/>
      <c r="N522" s="2"/>
      <c r="O522" s="2"/>
      <c r="P522" s="2"/>
      <c r="Q522" s="2"/>
      <c r="R522" s="2"/>
      <c r="S522" s="2"/>
    </row>
    <row r="523" spans="1:19" ht="33.75" customHeight="1" thickBot="1" x14ac:dyDescent="0.3">
      <c r="A523" s="2" t="s">
        <v>3528</v>
      </c>
      <c r="B523" s="2"/>
      <c r="C523" s="2"/>
      <c r="D523" s="2" t="s">
        <v>3529</v>
      </c>
      <c r="E523" s="2" t="s">
        <v>3530</v>
      </c>
      <c r="F523" s="2" t="s">
        <v>7</v>
      </c>
      <c r="G523" s="2"/>
      <c r="H523" s="2"/>
      <c r="I523" s="2"/>
      <c r="J523" s="2"/>
      <c r="K523" s="2"/>
      <c r="L523" s="2"/>
      <c r="M523" s="2"/>
      <c r="N523" s="2"/>
      <c r="O523" s="2"/>
      <c r="P523" s="2"/>
      <c r="Q523" s="2"/>
      <c r="R523" s="2"/>
      <c r="S523" s="2"/>
    </row>
    <row r="524" spans="1:19" ht="33.75" customHeight="1" thickBot="1" x14ac:dyDescent="0.3">
      <c r="A524" s="2" t="s">
        <v>3531</v>
      </c>
      <c r="B524" s="2" t="s">
        <v>3532</v>
      </c>
      <c r="C524" s="2"/>
      <c r="D524" s="2" t="s">
        <v>3533</v>
      </c>
      <c r="E524" s="2" t="s">
        <v>3534</v>
      </c>
      <c r="F524" s="2" t="s">
        <v>7</v>
      </c>
      <c r="G524" s="2"/>
      <c r="H524" s="2"/>
      <c r="I524" s="2"/>
      <c r="J524" s="2"/>
      <c r="K524" s="2"/>
      <c r="L524" s="2"/>
      <c r="M524" s="2"/>
      <c r="N524" s="2"/>
      <c r="O524" s="2"/>
      <c r="P524" s="2"/>
      <c r="Q524" s="2"/>
      <c r="R524" s="2"/>
      <c r="S524" s="2"/>
    </row>
    <row r="525" spans="1:19" ht="33.75" customHeight="1" thickBot="1" x14ac:dyDescent="0.3">
      <c r="A525" s="2" t="s">
        <v>5166</v>
      </c>
      <c r="B525" s="2" t="s">
        <v>5167</v>
      </c>
      <c r="C525" s="2"/>
      <c r="D525" s="2" t="s">
        <v>1893</v>
      </c>
      <c r="E525" s="2" t="s">
        <v>5168</v>
      </c>
      <c r="F525" s="2" t="s">
        <v>7</v>
      </c>
      <c r="G525" s="2"/>
      <c r="H525" s="2"/>
      <c r="I525" s="2"/>
      <c r="J525" s="2"/>
      <c r="K525" s="2"/>
      <c r="L525" s="2"/>
      <c r="M525" s="2"/>
      <c r="N525" s="2"/>
      <c r="O525" s="2"/>
      <c r="P525" s="2"/>
      <c r="Q525" s="2"/>
      <c r="R525" s="2"/>
      <c r="S525" s="2"/>
    </row>
    <row r="526" spans="1:19" ht="33.75" customHeight="1" thickBot="1" x14ac:dyDescent="0.3">
      <c r="A526" s="2" t="s">
        <v>5169</v>
      </c>
      <c r="B526" s="2" t="s">
        <v>5170</v>
      </c>
      <c r="C526" s="2"/>
      <c r="D526" s="2" t="s">
        <v>5171</v>
      </c>
      <c r="E526" s="2" t="s">
        <v>5172</v>
      </c>
      <c r="F526" s="2" t="s">
        <v>7</v>
      </c>
      <c r="G526" s="2"/>
      <c r="H526" s="2"/>
      <c r="I526" s="2"/>
      <c r="J526" s="2"/>
      <c r="K526" s="2"/>
      <c r="L526" s="2"/>
      <c r="M526" s="2"/>
      <c r="N526" s="2"/>
      <c r="O526" s="2"/>
      <c r="P526" s="2"/>
      <c r="Q526" s="2"/>
      <c r="R526" s="2"/>
      <c r="S526" s="2"/>
    </row>
    <row r="527" spans="1:19" ht="34.5" customHeight="1" thickBot="1" x14ac:dyDescent="0.3">
      <c r="A527" s="2" t="s">
        <v>5173</v>
      </c>
      <c r="B527" s="2" t="s">
        <v>5174</v>
      </c>
      <c r="C527" s="2"/>
      <c r="D527" s="2" t="s">
        <v>5175</v>
      </c>
      <c r="E527" s="2" t="s">
        <v>5176</v>
      </c>
      <c r="F527" s="2" t="s">
        <v>7</v>
      </c>
      <c r="G527" s="2"/>
      <c r="H527" s="2"/>
      <c r="I527" s="2"/>
      <c r="J527" s="2"/>
      <c r="K527" s="2"/>
      <c r="L527" s="2"/>
      <c r="M527" s="2"/>
      <c r="N527" s="2"/>
      <c r="O527" s="2"/>
      <c r="P527" s="2"/>
      <c r="Q527" s="2"/>
      <c r="R527" s="2"/>
      <c r="S527" s="2"/>
    </row>
    <row r="528" spans="1:19" ht="30.75" customHeight="1" thickBot="1" x14ac:dyDescent="0.3">
      <c r="A528" s="2" t="s">
        <v>5177</v>
      </c>
      <c r="B528" s="2" t="s">
        <v>5178</v>
      </c>
      <c r="C528" s="2"/>
      <c r="D528" s="2" t="s">
        <v>5179</v>
      </c>
      <c r="E528" s="2" t="s">
        <v>5180</v>
      </c>
      <c r="F528" s="2" t="s">
        <v>7</v>
      </c>
      <c r="G528" s="2"/>
      <c r="H528" s="2"/>
      <c r="I528" s="2"/>
      <c r="J528" s="2"/>
      <c r="K528" s="2"/>
      <c r="L528" s="2"/>
      <c r="M528" s="2"/>
      <c r="N528" s="2"/>
      <c r="O528" s="2"/>
      <c r="P528" s="2"/>
      <c r="Q528" s="2"/>
      <c r="R528" s="2"/>
      <c r="S528" s="2"/>
    </row>
    <row r="529" spans="1:19" ht="33" customHeight="1" thickBot="1" x14ac:dyDescent="0.3">
      <c r="A529" s="2" t="s">
        <v>18</v>
      </c>
      <c r="B529" s="2" t="s">
        <v>19</v>
      </c>
      <c r="C529" s="2"/>
      <c r="D529" s="2" t="s">
        <v>17</v>
      </c>
      <c r="E529" s="2" t="s">
        <v>16</v>
      </c>
      <c r="F529" s="2" t="s">
        <v>7</v>
      </c>
      <c r="G529" s="2"/>
      <c r="H529" s="2"/>
      <c r="I529" s="2"/>
      <c r="J529" s="2"/>
      <c r="K529" s="2"/>
      <c r="L529" s="2"/>
      <c r="M529" s="2"/>
      <c r="N529" s="2"/>
      <c r="O529" s="2"/>
      <c r="P529" s="2"/>
      <c r="Q529" s="2"/>
      <c r="R529" s="2"/>
      <c r="S529" s="2"/>
    </row>
    <row r="530" spans="1:19" ht="29.25" customHeight="1" thickBot="1" x14ac:dyDescent="0.3">
      <c r="A530" s="2" t="s">
        <v>5181</v>
      </c>
      <c r="B530" s="2" t="s">
        <v>5182</v>
      </c>
      <c r="C530" s="2"/>
      <c r="D530" s="2" t="s">
        <v>5183</v>
      </c>
      <c r="E530" s="2" t="s">
        <v>5184</v>
      </c>
      <c r="F530" s="2" t="s">
        <v>7</v>
      </c>
      <c r="G530" s="2"/>
      <c r="H530" s="2"/>
      <c r="I530" s="2"/>
      <c r="J530" s="2"/>
      <c r="K530" s="2"/>
      <c r="L530" s="2"/>
      <c r="M530" s="2"/>
      <c r="N530" s="2"/>
      <c r="O530" s="2"/>
      <c r="P530" s="2"/>
      <c r="Q530" s="2"/>
      <c r="R530" s="2"/>
      <c r="S530" s="2"/>
    </row>
    <row r="531" spans="1:19" ht="23.25" customHeight="1" thickBot="1" x14ac:dyDescent="0.3">
      <c r="A531" s="2" t="s">
        <v>275</v>
      </c>
      <c r="B531" s="2" t="s">
        <v>276</v>
      </c>
      <c r="C531" s="2" t="s">
        <v>55</v>
      </c>
      <c r="D531" s="2" t="s">
        <v>274</v>
      </c>
      <c r="E531" s="2" t="s">
        <v>273</v>
      </c>
      <c r="F531" s="2" t="s">
        <v>7</v>
      </c>
      <c r="G531" s="2"/>
      <c r="H531" s="2"/>
      <c r="I531" s="2"/>
      <c r="J531" s="2"/>
      <c r="K531" s="2"/>
      <c r="L531" s="2"/>
      <c r="M531" s="2"/>
      <c r="N531" s="2"/>
      <c r="O531" s="2"/>
      <c r="P531" s="2"/>
      <c r="Q531" s="2"/>
      <c r="R531" s="2"/>
      <c r="S531" s="2"/>
    </row>
    <row r="532" spans="1:19" ht="29.25" customHeight="1" thickBot="1" x14ac:dyDescent="0.3">
      <c r="A532" s="2" t="s">
        <v>5185</v>
      </c>
      <c r="B532" s="2" t="s">
        <v>5186</v>
      </c>
      <c r="C532" s="2" t="s">
        <v>5187</v>
      </c>
      <c r="D532" s="2" t="s">
        <v>5188</v>
      </c>
      <c r="E532" s="2" t="s">
        <v>5189</v>
      </c>
      <c r="F532" s="2" t="s">
        <v>7</v>
      </c>
      <c r="G532" s="2"/>
      <c r="H532" s="2"/>
      <c r="I532" s="2"/>
      <c r="J532" s="2"/>
      <c r="K532" s="2"/>
      <c r="L532" s="2"/>
      <c r="M532" s="2"/>
      <c r="N532" s="2"/>
      <c r="O532" s="2"/>
      <c r="P532" s="2"/>
      <c r="Q532" s="2"/>
      <c r="R532" s="2"/>
      <c r="S532" s="2"/>
    </row>
    <row r="533" spans="1:19" ht="79.5" thickBot="1" x14ac:dyDescent="0.3">
      <c r="A533" s="2" t="s">
        <v>514</v>
      </c>
      <c r="B533" s="2" t="s">
        <v>515</v>
      </c>
      <c r="C533" s="2"/>
      <c r="D533" s="2" t="s">
        <v>516</v>
      </c>
      <c r="E533" s="2" t="s">
        <v>517</v>
      </c>
      <c r="F533" s="2" t="s">
        <v>7</v>
      </c>
      <c r="G533" s="2"/>
      <c r="H533" s="2"/>
      <c r="I533" s="2"/>
      <c r="J533" s="2"/>
      <c r="K533" s="2"/>
      <c r="L533" s="2"/>
      <c r="M533" s="2"/>
      <c r="N533" s="2"/>
      <c r="O533" s="2"/>
      <c r="P533" s="2"/>
      <c r="Q533" s="2"/>
      <c r="R533" s="2"/>
      <c r="S533" s="2"/>
    </row>
    <row r="534" spans="1:19" ht="62.25" customHeight="1" thickBot="1" x14ac:dyDescent="0.3">
      <c r="A534" s="2" t="s">
        <v>5190</v>
      </c>
      <c r="B534" s="2" t="s">
        <v>5191</v>
      </c>
      <c r="C534" s="2"/>
      <c r="D534" s="2" t="s">
        <v>5192</v>
      </c>
      <c r="E534" s="2" t="s">
        <v>5193</v>
      </c>
      <c r="F534" s="2" t="s">
        <v>7</v>
      </c>
      <c r="G534" s="2"/>
      <c r="H534" s="2"/>
      <c r="I534" s="2"/>
      <c r="J534" s="2"/>
      <c r="K534" s="2"/>
      <c r="L534" s="2"/>
      <c r="M534" s="2"/>
      <c r="N534" s="2"/>
      <c r="O534" s="2"/>
      <c r="P534" s="2"/>
      <c r="Q534" s="2"/>
      <c r="R534" s="2"/>
      <c r="S534" s="2"/>
    </row>
    <row r="535" spans="1:19" ht="55.5" customHeight="1" thickBot="1" x14ac:dyDescent="0.3">
      <c r="A535" s="4" t="str">
        <f ca="1">IFERROR(__xludf.DUMMYFUNCTION("""COMPUTED_VALUE"""),"Η αποκλειστική οικονομική ζώνη και το διεθνές δίκαιο / Χρήστος Λ. Ροζάκης.")</f>
        <v>Η αποκλειστική οικονομική ζώνη και το διεθνές δίκαιο / Χρήστος Λ. Ροζάκης.</v>
      </c>
      <c r="B535" s="5" t="str">
        <f ca="1">IFERROR(__xludf.DUMMYFUNCTION("""COMPUTED_VALUE"""),"Ροζάκης, Χρήστος Λ.")</f>
        <v>Ροζάκης, Χρήστος Λ.</v>
      </c>
      <c r="C535" s="5"/>
      <c r="D535" s="4" t="str">
        <f ca="1">IFERROR(__xludf.DUMMYFUNCTION("""COMPUTED_VALUE"""),"Αθήνα : Εκδόσεις Παπαζήση, 2013.")</f>
        <v>Αθήνα : Εκδόσεις Παπαζήση, 2013.</v>
      </c>
      <c r="E535" s="5" t="str">
        <f ca="1">IFERROR(__xludf.DUMMYFUNCTION("""COMPUTED_VALUE"""),"341.221.2 ΡοζΧ α 2013")</f>
        <v>341.221.2 ΡοζΧ α 2013</v>
      </c>
      <c r="F535" s="6" t="str">
        <f ca="1">IFERROR(__xludf.DUMMYFUNCTION("""COMPUTED_VALUE"""),"Αίθουσα Διεθνούς Δικαίου και Εμπορικού Δικαίου")</f>
        <v>Αίθουσα Διεθνούς Δικαίου και Εμπορικού Δικαίου</v>
      </c>
      <c r="G535" s="2"/>
      <c r="H535" s="2"/>
      <c r="I535" s="2"/>
      <c r="J535" s="2"/>
      <c r="K535" s="2"/>
      <c r="L535" s="2"/>
      <c r="M535" s="2"/>
      <c r="N535" s="2"/>
      <c r="O535" s="2"/>
      <c r="P535" s="2"/>
      <c r="Q535" s="2"/>
      <c r="R535" s="2"/>
      <c r="S535" s="2"/>
    </row>
    <row r="536" spans="1:19" ht="49.5" customHeight="1" thickBot="1" x14ac:dyDescent="0.3">
      <c r="A536" s="2" t="s">
        <v>5194</v>
      </c>
      <c r="B536" s="2" t="s">
        <v>5195</v>
      </c>
      <c r="C536" s="2"/>
      <c r="D536" s="2" t="s">
        <v>5196</v>
      </c>
      <c r="E536" s="2" t="s">
        <v>5197</v>
      </c>
      <c r="F536" s="2" t="s">
        <v>7</v>
      </c>
      <c r="G536" s="2"/>
      <c r="H536" s="2"/>
      <c r="I536" s="2"/>
      <c r="J536" s="2"/>
      <c r="K536" s="2"/>
      <c r="L536" s="2"/>
      <c r="M536" s="2"/>
      <c r="N536" s="2"/>
      <c r="O536" s="2"/>
      <c r="P536" s="2"/>
      <c r="Q536" s="2"/>
      <c r="R536" s="2"/>
      <c r="S536" s="2"/>
    </row>
    <row r="537" spans="1:19" ht="48" thickBot="1" x14ac:dyDescent="0.3">
      <c r="A537" s="2" t="s">
        <v>4895</v>
      </c>
      <c r="B537" s="2" t="s">
        <v>4896</v>
      </c>
      <c r="C537" s="2"/>
      <c r="D537" s="2" t="s">
        <v>4897</v>
      </c>
      <c r="E537" s="2" t="s">
        <v>4898</v>
      </c>
      <c r="F537" s="2" t="s">
        <v>7</v>
      </c>
      <c r="G537" s="2"/>
      <c r="H537" s="2"/>
      <c r="I537" s="2"/>
      <c r="J537" s="2"/>
      <c r="K537" s="2"/>
      <c r="L537" s="2"/>
      <c r="M537" s="2"/>
      <c r="N537" s="2"/>
      <c r="O537" s="2"/>
      <c r="P537" s="2"/>
      <c r="Q537" s="2"/>
      <c r="R537" s="2"/>
      <c r="S537" s="2"/>
    </row>
    <row r="538" spans="1:19" ht="63.75" thickBot="1" x14ac:dyDescent="0.3">
      <c r="A538" s="2" t="s">
        <v>5198</v>
      </c>
      <c r="B538" s="2" t="s">
        <v>5199</v>
      </c>
      <c r="C538" s="2"/>
      <c r="D538" s="2" t="s">
        <v>5200</v>
      </c>
      <c r="E538" s="2" t="s">
        <v>5201</v>
      </c>
      <c r="F538" s="2" t="s">
        <v>12</v>
      </c>
      <c r="G538" s="2"/>
      <c r="H538" s="2"/>
      <c r="I538" s="2"/>
      <c r="J538" s="2"/>
      <c r="K538" s="2"/>
      <c r="L538" s="2"/>
      <c r="M538" s="2"/>
      <c r="N538" s="2"/>
      <c r="O538" s="2"/>
      <c r="P538" s="2"/>
      <c r="Q538" s="2"/>
      <c r="R538" s="2"/>
      <c r="S538" s="2"/>
    </row>
    <row r="539" spans="1:19" ht="63.75" thickBot="1" x14ac:dyDescent="0.3">
      <c r="A539" s="2" t="s">
        <v>3535</v>
      </c>
      <c r="B539" s="2"/>
      <c r="C539" s="2"/>
      <c r="D539" s="2" t="s">
        <v>3536</v>
      </c>
      <c r="E539" s="2" t="s">
        <v>3537</v>
      </c>
      <c r="F539" s="2" t="s">
        <v>7</v>
      </c>
      <c r="G539" s="2"/>
      <c r="H539" s="2"/>
      <c r="I539" s="2"/>
      <c r="J539" s="2"/>
      <c r="K539" s="2"/>
      <c r="L539" s="2"/>
      <c r="M539" s="2"/>
      <c r="N539" s="2"/>
      <c r="O539" s="2"/>
      <c r="P539" s="2"/>
      <c r="Q539" s="2"/>
      <c r="R539" s="2"/>
      <c r="S539" s="2"/>
    </row>
    <row r="540" spans="1:19" ht="48" thickBot="1" x14ac:dyDescent="0.3">
      <c r="A540" s="2" t="s">
        <v>3538</v>
      </c>
      <c r="B540" s="2" t="s">
        <v>3539</v>
      </c>
      <c r="C540" s="2"/>
      <c r="D540" s="2" t="s">
        <v>3540</v>
      </c>
      <c r="E540" s="2" t="s">
        <v>3541</v>
      </c>
      <c r="F540" s="2" t="s">
        <v>7</v>
      </c>
      <c r="G540" s="2"/>
      <c r="H540" s="2"/>
      <c r="I540" s="2"/>
      <c r="J540" s="2"/>
      <c r="K540" s="2"/>
      <c r="L540" s="2"/>
      <c r="M540" s="2"/>
      <c r="N540" s="2"/>
      <c r="O540" s="2"/>
      <c r="P540" s="2"/>
      <c r="Q540" s="2"/>
      <c r="R540" s="2"/>
      <c r="S540" s="2"/>
    </row>
    <row r="541" spans="1:19" ht="48" thickBot="1" x14ac:dyDescent="0.3">
      <c r="A541" s="2" t="s">
        <v>5202</v>
      </c>
      <c r="B541" s="2" t="s">
        <v>5203</v>
      </c>
      <c r="C541" s="2"/>
      <c r="D541" s="2" t="s">
        <v>5204</v>
      </c>
      <c r="E541" s="2" t="s">
        <v>5205</v>
      </c>
      <c r="F541" s="2" t="s">
        <v>7</v>
      </c>
      <c r="G541" s="2"/>
      <c r="H541" s="2"/>
      <c r="I541" s="2"/>
      <c r="J541" s="2"/>
      <c r="K541" s="2"/>
      <c r="L541" s="2"/>
      <c r="M541" s="2"/>
      <c r="N541" s="2"/>
      <c r="O541" s="2"/>
      <c r="P541" s="2"/>
      <c r="Q541" s="2"/>
      <c r="R541" s="2"/>
      <c r="S541" s="2"/>
    </row>
    <row r="542" spans="1:19" ht="48" thickBot="1" x14ac:dyDescent="0.3">
      <c r="A542" s="2" t="s">
        <v>5206</v>
      </c>
      <c r="B542" s="2" t="s">
        <v>5207</v>
      </c>
      <c r="C542" s="2"/>
      <c r="D542" s="2" t="s">
        <v>5208</v>
      </c>
      <c r="E542" s="2" t="s">
        <v>5209</v>
      </c>
      <c r="F542" s="2" t="s">
        <v>7</v>
      </c>
      <c r="G542" s="2"/>
      <c r="H542" s="2"/>
      <c r="I542" s="2"/>
      <c r="J542" s="2"/>
      <c r="K542" s="2"/>
      <c r="L542" s="2"/>
      <c r="M542" s="2"/>
      <c r="N542" s="2"/>
      <c r="O542" s="2"/>
      <c r="P542" s="2"/>
      <c r="Q542" s="2"/>
      <c r="R542" s="2"/>
      <c r="S542" s="2"/>
    </row>
    <row r="543" spans="1:19" ht="32.25" thickBot="1" x14ac:dyDescent="0.3">
      <c r="A543" s="2" t="s">
        <v>1843</v>
      </c>
      <c r="B543" s="2" t="s">
        <v>1844</v>
      </c>
      <c r="C543" s="2"/>
      <c r="D543" s="2" t="s">
        <v>1845</v>
      </c>
      <c r="E543" s="2" t="s">
        <v>1846</v>
      </c>
      <c r="F543" s="2" t="s">
        <v>7</v>
      </c>
      <c r="G543" s="2"/>
      <c r="H543" s="2"/>
      <c r="I543" s="2"/>
      <c r="J543" s="2"/>
      <c r="K543" s="2"/>
      <c r="L543" s="2"/>
      <c r="M543" s="2"/>
      <c r="N543" s="2"/>
      <c r="O543" s="2"/>
      <c r="P543" s="2"/>
      <c r="Q543" s="2"/>
      <c r="R543" s="2"/>
      <c r="S543" s="2"/>
    </row>
    <row r="544" spans="1:19" ht="48" thickBot="1" x14ac:dyDescent="0.3">
      <c r="A544" s="2" t="s">
        <v>4899</v>
      </c>
      <c r="B544" s="2" t="s">
        <v>4900</v>
      </c>
      <c r="C544" s="2"/>
      <c r="D544" s="2" t="s">
        <v>4901</v>
      </c>
      <c r="E544" s="2" t="s">
        <v>4902</v>
      </c>
      <c r="F544" s="2" t="s">
        <v>7</v>
      </c>
      <c r="G544" s="2"/>
      <c r="H544" s="2"/>
      <c r="I544" s="2"/>
      <c r="J544" s="2"/>
      <c r="K544" s="2"/>
      <c r="L544" s="2"/>
      <c r="M544" s="2"/>
      <c r="N544" s="2"/>
      <c r="O544" s="2"/>
      <c r="P544" s="2"/>
      <c r="Q544" s="2"/>
      <c r="R544" s="2"/>
      <c r="S544" s="2"/>
    </row>
    <row r="545" spans="1:19" ht="32.25" thickBot="1" x14ac:dyDescent="0.3">
      <c r="A545" s="2" t="s">
        <v>5210</v>
      </c>
      <c r="B545" s="2" t="s">
        <v>5211</v>
      </c>
      <c r="C545" s="2"/>
      <c r="D545" s="2" t="s">
        <v>5212</v>
      </c>
      <c r="E545" s="2" t="s">
        <v>5213</v>
      </c>
      <c r="F545" s="2" t="s">
        <v>7</v>
      </c>
      <c r="G545" s="2"/>
      <c r="H545" s="2"/>
      <c r="I545" s="2"/>
      <c r="J545" s="2"/>
      <c r="K545" s="2"/>
      <c r="L545" s="2"/>
      <c r="M545" s="2"/>
      <c r="N545" s="2"/>
      <c r="O545" s="2"/>
      <c r="P545" s="2"/>
      <c r="Q545" s="2"/>
      <c r="R545" s="2"/>
      <c r="S545" s="2"/>
    </row>
    <row r="546" spans="1:19" ht="32.25" thickBot="1" x14ac:dyDescent="0.3">
      <c r="A546" s="2" t="s">
        <v>3542</v>
      </c>
      <c r="B546" s="2" t="s">
        <v>1836</v>
      </c>
      <c r="C546" s="2"/>
      <c r="D546" s="2" t="s">
        <v>3543</v>
      </c>
      <c r="E546" s="2" t="s">
        <v>3544</v>
      </c>
      <c r="F546" s="2" t="s">
        <v>7</v>
      </c>
      <c r="G546" s="2"/>
      <c r="H546" s="2"/>
      <c r="I546" s="2"/>
      <c r="J546" s="2"/>
      <c r="K546" s="2"/>
      <c r="L546" s="2"/>
      <c r="M546" s="2"/>
      <c r="N546" s="2"/>
      <c r="O546" s="2"/>
      <c r="P546" s="2"/>
      <c r="Q546" s="2"/>
      <c r="R546" s="2"/>
      <c r="S546" s="2"/>
    </row>
    <row r="547" spans="1:19" ht="63.75" thickBot="1" x14ac:dyDescent="0.3">
      <c r="A547" s="2" t="s">
        <v>5214</v>
      </c>
      <c r="B547" s="2" t="s">
        <v>5215</v>
      </c>
      <c r="C547" s="2"/>
      <c r="D547" s="2" t="s">
        <v>5216</v>
      </c>
      <c r="E547" s="2" t="s">
        <v>5217</v>
      </c>
      <c r="F547" s="2" t="s">
        <v>7</v>
      </c>
      <c r="G547" s="2"/>
      <c r="H547" s="2"/>
      <c r="I547" s="2"/>
      <c r="J547" s="2"/>
      <c r="K547" s="2"/>
      <c r="L547" s="2"/>
      <c r="M547" s="2"/>
      <c r="N547" s="2"/>
      <c r="O547" s="2"/>
      <c r="P547" s="2"/>
      <c r="Q547" s="2"/>
      <c r="R547" s="2"/>
      <c r="S547" s="2"/>
    </row>
    <row r="548" spans="1:19" ht="63.75" thickBot="1" x14ac:dyDescent="0.3">
      <c r="A548" s="2" t="s">
        <v>4903</v>
      </c>
      <c r="B548" s="2" t="s">
        <v>4904</v>
      </c>
      <c r="C548" s="2"/>
      <c r="D548" s="2" t="s">
        <v>4905</v>
      </c>
      <c r="E548" s="2" t="s">
        <v>4906</v>
      </c>
      <c r="F548" s="2" t="s">
        <v>7</v>
      </c>
      <c r="G548" s="2"/>
      <c r="H548" s="2"/>
      <c r="I548" s="2"/>
      <c r="J548" s="2"/>
      <c r="K548" s="2"/>
      <c r="L548" s="2"/>
      <c r="M548" s="2"/>
      <c r="N548" s="2"/>
      <c r="O548" s="2"/>
      <c r="P548" s="2"/>
      <c r="Q548" s="2"/>
      <c r="R548" s="2"/>
      <c r="S548" s="2"/>
    </row>
    <row r="549" spans="1:19" ht="32.25" thickBot="1" x14ac:dyDescent="0.3">
      <c r="A549" s="2" t="s">
        <v>5218</v>
      </c>
      <c r="B549" s="2" t="s">
        <v>5219</v>
      </c>
      <c r="C549" s="2"/>
      <c r="D549" s="2" t="s">
        <v>5220</v>
      </c>
      <c r="E549" s="2" t="s">
        <v>5221</v>
      </c>
      <c r="F549" s="2" t="s">
        <v>7</v>
      </c>
      <c r="G549" s="2"/>
      <c r="H549" s="2"/>
      <c r="I549" s="2"/>
      <c r="J549" s="2"/>
      <c r="K549" s="2"/>
      <c r="L549" s="2"/>
      <c r="M549" s="2"/>
      <c r="N549" s="2"/>
      <c r="O549" s="2"/>
      <c r="P549" s="2"/>
      <c r="Q549" s="2"/>
      <c r="R549" s="2"/>
      <c r="S549" s="2"/>
    </row>
    <row r="550" spans="1:19" ht="32.25" thickBot="1" x14ac:dyDescent="0.3">
      <c r="A550" s="2" t="s">
        <v>5218</v>
      </c>
      <c r="B550" s="2" t="s">
        <v>5219</v>
      </c>
      <c r="C550" s="2"/>
      <c r="D550" s="2" t="s">
        <v>5220</v>
      </c>
      <c r="E550" s="2" t="s">
        <v>5222</v>
      </c>
      <c r="F550" s="2" t="s">
        <v>7</v>
      </c>
      <c r="G550" s="2"/>
      <c r="H550" s="2"/>
      <c r="I550" s="2"/>
      <c r="J550" s="2"/>
      <c r="K550" s="2"/>
      <c r="L550" s="2"/>
      <c r="M550" s="2"/>
      <c r="N550" s="2"/>
      <c r="O550" s="2"/>
      <c r="P550" s="2"/>
      <c r="Q550" s="2"/>
      <c r="R550" s="2"/>
      <c r="S550" s="2"/>
    </row>
    <row r="551" spans="1:19" ht="79.5" thickBot="1" x14ac:dyDescent="0.3">
      <c r="A551" s="2" t="s">
        <v>5223</v>
      </c>
      <c r="B551" s="2" t="s">
        <v>5224</v>
      </c>
      <c r="C551" s="2"/>
      <c r="D551" s="2" t="s">
        <v>5225</v>
      </c>
      <c r="E551" s="2" t="s">
        <v>5226</v>
      </c>
      <c r="F551" s="2" t="s">
        <v>7</v>
      </c>
      <c r="G551" s="2"/>
      <c r="H551" s="2"/>
      <c r="I551" s="2"/>
      <c r="J551" s="2"/>
      <c r="K551" s="2"/>
      <c r="L551" s="2"/>
      <c r="M551" s="2"/>
      <c r="N551" s="2"/>
      <c r="O551" s="2"/>
      <c r="P551" s="2"/>
      <c r="Q551" s="2"/>
      <c r="R551" s="2"/>
      <c r="S551" s="2"/>
    </row>
    <row r="552" spans="1:19" ht="32.25" thickBot="1" x14ac:dyDescent="0.3">
      <c r="A552" s="2" t="s">
        <v>3545</v>
      </c>
      <c r="B552" s="2" t="s">
        <v>3546</v>
      </c>
      <c r="C552" s="2"/>
      <c r="D552" s="2" t="s">
        <v>1135</v>
      </c>
      <c r="E552" s="2" t="s">
        <v>3547</v>
      </c>
      <c r="F552" s="2" t="s">
        <v>7</v>
      </c>
      <c r="G552" s="2"/>
      <c r="H552" s="2"/>
      <c r="I552" s="2"/>
      <c r="J552" s="2"/>
      <c r="K552" s="2"/>
      <c r="L552" s="2"/>
      <c r="M552" s="2"/>
      <c r="N552" s="2"/>
      <c r="O552" s="2"/>
      <c r="P552" s="2"/>
      <c r="Q552" s="2"/>
      <c r="R552" s="2"/>
      <c r="S552" s="2"/>
    </row>
    <row r="553" spans="1:19" ht="63.75" thickBot="1" x14ac:dyDescent="0.3">
      <c r="A553" s="2" t="s">
        <v>518</v>
      </c>
      <c r="B553" s="2" t="s">
        <v>519</v>
      </c>
      <c r="C553" s="2"/>
      <c r="D553" s="2" t="s">
        <v>520</v>
      </c>
      <c r="E553" s="2" t="s">
        <v>521</v>
      </c>
      <c r="F553" s="2" t="s">
        <v>7</v>
      </c>
      <c r="G553" s="2"/>
      <c r="H553" s="2"/>
      <c r="I553" s="2"/>
      <c r="J553" s="2"/>
      <c r="K553" s="2"/>
      <c r="L553" s="2"/>
      <c r="M553" s="2"/>
      <c r="N553" s="2"/>
      <c r="O553" s="2"/>
      <c r="P553" s="2"/>
      <c r="Q553" s="2"/>
      <c r="R553" s="2"/>
      <c r="S553" s="2"/>
    </row>
    <row r="554" spans="1:19" ht="48" thickBot="1" x14ac:dyDescent="0.3">
      <c r="A554" s="2" t="s">
        <v>1847</v>
      </c>
      <c r="B554" s="2" t="s">
        <v>1848</v>
      </c>
      <c r="C554" s="2"/>
      <c r="D554" s="2" t="s">
        <v>1849</v>
      </c>
      <c r="E554" s="2" t="s">
        <v>1850</v>
      </c>
      <c r="F554" s="2" t="s">
        <v>7</v>
      </c>
      <c r="G554" s="2"/>
      <c r="H554" s="2"/>
      <c r="I554" s="2"/>
      <c r="J554" s="2"/>
      <c r="K554" s="2"/>
      <c r="L554" s="2"/>
      <c r="M554" s="2"/>
      <c r="N554" s="2"/>
      <c r="O554" s="2"/>
      <c r="P554" s="2"/>
      <c r="Q554" s="2"/>
      <c r="R554" s="2"/>
      <c r="S554" s="2"/>
    </row>
    <row r="555" spans="1:19" ht="48" thickBot="1" x14ac:dyDescent="0.3">
      <c r="A555" s="2" t="s">
        <v>522</v>
      </c>
      <c r="B555" s="2" t="s">
        <v>523</v>
      </c>
      <c r="C555" s="2" t="s">
        <v>14</v>
      </c>
      <c r="D555" s="2" t="s">
        <v>524</v>
      </c>
      <c r="E555" s="2" t="s">
        <v>525</v>
      </c>
      <c r="F555" s="2" t="s">
        <v>7</v>
      </c>
      <c r="G555" s="2"/>
      <c r="H555" s="2"/>
      <c r="I555" s="2"/>
      <c r="J555" s="2"/>
      <c r="K555" s="2"/>
      <c r="L555" s="2"/>
      <c r="M555" s="2"/>
      <c r="N555" s="2"/>
      <c r="O555" s="2"/>
      <c r="P555" s="2"/>
      <c r="Q555" s="2"/>
      <c r="R555" s="2"/>
      <c r="S555" s="2"/>
    </row>
    <row r="556" spans="1:19" ht="48" thickBot="1" x14ac:dyDescent="0.3">
      <c r="A556" s="2" t="s">
        <v>3548</v>
      </c>
      <c r="B556" s="2" t="s">
        <v>3549</v>
      </c>
      <c r="C556" s="2"/>
      <c r="D556" s="2" t="s">
        <v>3550</v>
      </c>
      <c r="E556" s="2" t="s">
        <v>3551</v>
      </c>
      <c r="F556" s="2" t="s">
        <v>7</v>
      </c>
      <c r="G556" s="2"/>
      <c r="H556" s="2"/>
      <c r="I556" s="2"/>
      <c r="J556" s="2"/>
      <c r="K556" s="2"/>
      <c r="L556" s="2"/>
      <c r="M556" s="2"/>
      <c r="N556" s="2"/>
      <c r="O556" s="2"/>
      <c r="P556" s="2"/>
      <c r="Q556" s="2"/>
      <c r="R556" s="2"/>
      <c r="S556" s="2"/>
    </row>
    <row r="557" spans="1:19" ht="79.5" thickBot="1" x14ac:dyDescent="0.3">
      <c r="A557" s="4" t="str">
        <f ca="1">IFERROR(__xludf.DUMMYFUNCTION("""COMPUTED_VALUE"""),"Olympia II: Ηuman rights in the 21st century : Proceedings of the 2nd Annual Human Rights Education Programme for Southeastern Europe (Ancient Olympia, Greece, 8-16 September 2001)   edited by Maria Gavouneli, Vangelis Kyriakopoulos.")</f>
        <v>Olympia II: Ηuman rights in the 21st century : Proceedings of the 2nd Annual Human Rights Education Programme for Southeastern Europe (Ancient Olympia, Greece, 8-16 September 2001)   edited by Maria Gavouneli, Vangelis Kyriakopoulos.</v>
      </c>
      <c r="B557" s="5" t="str">
        <f ca="1">IFERROR(__xludf.DUMMYFUNCTION("""COMPUTED_VALUE"""),"Annual Human Rights Education Programme for Southeastern Europe (2nd: Ancient Olympia, Greece 2001)")</f>
        <v>Annual Human Rights Education Programme for Southeastern Europe (2nd: Ancient Olympia, Greece 2001)</v>
      </c>
      <c r="C557" s="5"/>
      <c r="D557" s="4" t="str">
        <f ca="1">IFERROR(__xludf.DUMMYFUNCTION("""COMPUTED_VALUE"""),"Athens Komotini : Ant. N. Sakkoulas publishers, 2002.")</f>
        <v>Athens Komotini : Ant. N. Sakkoulas publishers, 2002.</v>
      </c>
      <c r="E557" s="5" t="str">
        <f ca="1">IFERROR(__xludf.DUMMYFUNCTION("""COMPUTED_VALUE"""),"341.231.14(063) AHREP2001 o 2002")</f>
        <v>341.231.14(063) AHREP2001 o 2002</v>
      </c>
      <c r="F557" s="6" t="str">
        <f ca="1">IFERROR(__xludf.DUMMYFUNCTION("""COMPUTED_VALUE"""),"Αίθουσα Διεθνούς Δικαίου και Εμπορικού Δικαίου")</f>
        <v>Αίθουσα Διεθνούς Δικαίου και Εμπορικού Δικαίου</v>
      </c>
      <c r="G557" s="2"/>
      <c r="H557" s="2"/>
      <c r="I557" s="2"/>
      <c r="J557" s="2"/>
      <c r="K557" s="2"/>
      <c r="L557" s="2"/>
      <c r="M557" s="2"/>
      <c r="N557" s="2"/>
      <c r="O557" s="2"/>
      <c r="P557" s="2"/>
      <c r="Q557" s="2"/>
      <c r="R557" s="2"/>
      <c r="S557" s="2"/>
    </row>
    <row r="558" spans="1:19" ht="95.25" thickBot="1" x14ac:dyDescent="0.3">
      <c r="A558" s="2" t="s">
        <v>5227</v>
      </c>
      <c r="B558" s="2"/>
      <c r="C558" s="2"/>
      <c r="D558" s="2" t="s">
        <v>5228</v>
      </c>
      <c r="E558" s="2" t="s">
        <v>5229</v>
      </c>
      <c r="F558" s="2" t="s">
        <v>7</v>
      </c>
      <c r="G558" s="2"/>
      <c r="H558" s="2"/>
      <c r="I558" s="2"/>
      <c r="J558" s="2"/>
      <c r="K558" s="2"/>
      <c r="L558" s="2"/>
      <c r="M558" s="2"/>
      <c r="N558" s="2"/>
      <c r="O558" s="2"/>
      <c r="P558" s="2"/>
      <c r="Q558" s="2"/>
      <c r="R558" s="2"/>
      <c r="S558" s="2"/>
    </row>
    <row r="559" spans="1:19" ht="79.5" thickBot="1" x14ac:dyDescent="0.3">
      <c r="A559" s="4" t="str">
        <f ca="1">IFERROR(__xludf.DUMMYFUNCTION("""COMPUTED_VALUE"""),"Human rights at Harvard : interdisciplinary faculty perspectives on the human rights movement : a symposium held at Harvard University on March 11, 1995 / organized and published by the University Committee on Human Rights Studies.")</f>
        <v>Human rights at Harvard : interdisciplinary faculty perspectives on the human rights movement : a symposium held at Harvard University on March 11, 1995 / organized and published by the University Committee on Human Rights Studies.</v>
      </c>
      <c r="B559" s="5"/>
      <c r="C559" s="5"/>
      <c r="D559" s="4" t="str">
        <f ca="1">IFERROR(__xludf.DUMMYFUNCTION("""COMPUTED_VALUE"""),"Cambridge : The Committee, c1995.")</f>
        <v>Cambridge : The Committee, c1995.</v>
      </c>
      <c r="E559" s="5" t="str">
        <f ca="1">IFERROR(__xludf.DUMMYFUNCTION("""COMPUTED_VALUE"""),"341.231.14(063) HRH1995 1995")</f>
        <v>341.231.14(063) HRH1995 1995</v>
      </c>
      <c r="F559" s="6" t="str">
        <f ca="1">IFERROR(__xludf.DUMMYFUNCTION("""COMPUTED_VALUE"""),"Αίθουσα Διεθνούς Δικαίου και Εμπορικού Δικαίου")</f>
        <v>Αίθουσα Διεθνούς Δικαίου και Εμπορικού Δικαίου</v>
      </c>
      <c r="G559" s="2"/>
      <c r="H559" s="2"/>
      <c r="I559" s="2"/>
      <c r="J559" s="2"/>
      <c r="K559" s="2"/>
      <c r="L559" s="2"/>
      <c r="M559" s="2"/>
      <c r="N559" s="2"/>
      <c r="O559" s="2"/>
      <c r="P559" s="2"/>
      <c r="Q559" s="2"/>
      <c r="R559" s="2"/>
      <c r="S559" s="2"/>
    </row>
    <row r="560" spans="1:19" ht="48" thickBot="1" x14ac:dyDescent="0.3">
      <c r="A560" s="2" t="s">
        <v>5230</v>
      </c>
      <c r="B560" s="2" t="s">
        <v>5231</v>
      </c>
      <c r="C560" s="2"/>
      <c r="D560" s="2" t="s">
        <v>5232</v>
      </c>
      <c r="E560" s="2" t="s">
        <v>5233</v>
      </c>
      <c r="F560" s="2" t="s">
        <v>7</v>
      </c>
      <c r="G560" s="2"/>
      <c r="H560" s="2"/>
      <c r="I560" s="2"/>
      <c r="J560" s="2"/>
      <c r="K560" s="2"/>
      <c r="L560" s="2"/>
      <c r="M560" s="2"/>
      <c r="N560" s="2"/>
      <c r="O560" s="2"/>
      <c r="P560" s="2"/>
      <c r="Q560" s="2"/>
      <c r="R560" s="2"/>
      <c r="S560" s="2"/>
    </row>
    <row r="561" spans="1:19" ht="48" thickBot="1" x14ac:dyDescent="0.3">
      <c r="A561" s="2" t="s">
        <v>5234</v>
      </c>
      <c r="B561" s="2" t="s">
        <v>5019</v>
      </c>
      <c r="C561" s="2"/>
      <c r="D561" s="2" t="s">
        <v>5235</v>
      </c>
      <c r="E561" s="2" t="s">
        <v>5236</v>
      </c>
      <c r="F561" s="2" t="s">
        <v>7</v>
      </c>
      <c r="G561" s="2"/>
      <c r="H561" s="2"/>
      <c r="I561" s="2"/>
      <c r="J561" s="2"/>
      <c r="K561" s="2"/>
      <c r="L561" s="2"/>
      <c r="M561" s="2"/>
      <c r="N561" s="2"/>
      <c r="O561" s="2"/>
      <c r="P561" s="2"/>
      <c r="Q561" s="2"/>
      <c r="R561" s="2"/>
      <c r="S561" s="2"/>
    </row>
    <row r="562" spans="1:19" ht="48" thickBot="1" x14ac:dyDescent="0.3">
      <c r="A562" s="2" t="s">
        <v>4379</v>
      </c>
      <c r="B562" s="2" t="s">
        <v>4380</v>
      </c>
      <c r="C562" s="2"/>
      <c r="D562" s="2" t="s">
        <v>4381</v>
      </c>
      <c r="E562" s="2" t="s">
        <v>4382</v>
      </c>
      <c r="F562" s="2" t="s">
        <v>7</v>
      </c>
      <c r="G562" s="2"/>
      <c r="H562" s="2"/>
      <c r="I562" s="2"/>
      <c r="J562" s="2"/>
      <c r="K562" s="2"/>
      <c r="L562" s="2"/>
      <c r="M562" s="2"/>
      <c r="N562" s="2"/>
      <c r="O562" s="2"/>
      <c r="P562" s="2"/>
      <c r="Q562" s="2"/>
      <c r="R562" s="2"/>
      <c r="S562" s="2"/>
    </row>
    <row r="563" spans="1:19" ht="32.25" thickBot="1" x14ac:dyDescent="0.3">
      <c r="A563" s="2" t="s">
        <v>5237</v>
      </c>
      <c r="B563" s="2" t="s">
        <v>5238</v>
      </c>
      <c r="C563" s="2" t="s">
        <v>3447</v>
      </c>
      <c r="D563" s="2" t="s">
        <v>2494</v>
      </c>
      <c r="E563" s="2" t="s">
        <v>5239</v>
      </c>
      <c r="F563" s="2" t="s">
        <v>7</v>
      </c>
      <c r="G563" s="2"/>
      <c r="H563" s="2"/>
      <c r="I563" s="2"/>
      <c r="J563" s="2"/>
      <c r="K563" s="2"/>
      <c r="L563" s="2"/>
      <c r="M563" s="2"/>
      <c r="N563" s="2"/>
      <c r="O563" s="2"/>
      <c r="P563" s="2"/>
      <c r="Q563" s="2"/>
      <c r="R563" s="2"/>
      <c r="S563" s="2"/>
    </row>
    <row r="564" spans="1:19" ht="32.25" thickBot="1" x14ac:dyDescent="0.3">
      <c r="A564" s="2" t="s">
        <v>526</v>
      </c>
      <c r="B564" s="2"/>
      <c r="C564" s="2"/>
      <c r="D564" s="2" t="s">
        <v>527</v>
      </c>
      <c r="E564" s="2" t="s">
        <v>528</v>
      </c>
      <c r="F564" s="2" t="s">
        <v>7</v>
      </c>
      <c r="G564" s="2"/>
      <c r="H564" s="2"/>
      <c r="I564" s="2"/>
      <c r="J564" s="2"/>
      <c r="K564" s="2"/>
      <c r="L564" s="2"/>
      <c r="M564" s="2"/>
      <c r="N564" s="2"/>
      <c r="O564" s="2"/>
      <c r="P564" s="2"/>
      <c r="Q564" s="2"/>
      <c r="R564" s="2"/>
      <c r="S564" s="2"/>
    </row>
    <row r="565" spans="1:19" ht="79.5" thickBot="1" x14ac:dyDescent="0.3">
      <c r="A565" s="2" t="s">
        <v>4383</v>
      </c>
      <c r="B565" s="2"/>
      <c r="C565" s="2"/>
      <c r="D565" s="2" t="s">
        <v>2055</v>
      </c>
      <c r="E565" s="2" t="s">
        <v>4384</v>
      </c>
      <c r="F565" s="2" t="s">
        <v>7</v>
      </c>
      <c r="G565" s="2"/>
      <c r="H565" s="2"/>
      <c r="I565" s="2"/>
      <c r="J565" s="2"/>
      <c r="K565" s="2"/>
      <c r="L565" s="2"/>
      <c r="M565" s="2"/>
      <c r="N565" s="2"/>
      <c r="O565" s="2"/>
      <c r="P565" s="2"/>
      <c r="Q565" s="2"/>
      <c r="R565" s="2"/>
      <c r="S565" s="2"/>
    </row>
    <row r="566" spans="1:19" ht="32.25" thickBot="1" x14ac:dyDescent="0.3">
      <c r="A566" s="2" t="s">
        <v>529</v>
      </c>
      <c r="B566" s="2" t="s">
        <v>530</v>
      </c>
      <c r="C566" s="2"/>
      <c r="D566" s="2" t="s">
        <v>531</v>
      </c>
      <c r="E566" s="2" t="s">
        <v>532</v>
      </c>
      <c r="F566" s="2" t="s">
        <v>7</v>
      </c>
      <c r="G566" s="2"/>
      <c r="H566" s="2"/>
      <c r="I566" s="2"/>
      <c r="J566" s="2"/>
      <c r="K566" s="2"/>
      <c r="L566" s="2"/>
      <c r="M566" s="2"/>
      <c r="N566" s="2"/>
      <c r="O566" s="2"/>
      <c r="P566" s="2"/>
      <c r="Q566" s="2"/>
      <c r="R566" s="2"/>
      <c r="S566" s="2"/>
    </row>
    <row r="567" spans="1:19" ht="48" thickBot="1" x14ac:dyDescent="0.3">
      <c r="A567" s="2" t="s">
        <v>3552</v>
      </c>
      <c r="B567" s="2" t="s">
        <v>3553</v>
      </c>
      <c r="C567" s="2"/>
      <c r="D567" s="2" t="s">
        <v>3554</v>
      </c>
      <c r="E567" s="2" t="s">
        <v>3555</v>
      </c>
      <c r="F567" s="2" t="s">
        <v>7</v>
      </c>
      <c r="G567" s="2"/>
      <c r="H567" s="2"/>
      <c r="I567" s="2"/>
      <c r="J567" s="2"/>
      <c r="K567" s="2"/>
      <c r="L567" s="2"/>
      <c r="M567" s="2"/>
      <c r="N567" s="2"/>
      <c r="O567" s="2"/>
      <c r="P567" s="2"/>
      <c r="Q567" s="2"/>
      <c r="R567" s="2"/>
      <c r="S567" s="2"/>
    </row>
    <row r="568" spans="1:19" ht="48" thickBot="1" x14ac:dyDescent="0.3">
      <c r="A568" s="2" t="s">
        <v>4385</v>
      </c>
      <c r="B568" s="2" t="s">
        <v>4386</v>
      </c>
      <c r="C568" s="2"/>
      <c r="D568" s="2" t="s">
        <v>4387</v>
      </c>
      <c r="E568" s="2" t="s">
        <v>4388</v>
      </c>
      <c r="F568" s="2" t="s">
        <v>7</v>
      </c>
      <c r="G568" s="2"/>
      <c r="H568" s="2"/>
      <c r="I568" s="2"/>
      <c r="J568" s="2"/>
      <c r="K568" s="2"/>
      <c r="L568" s="2"/>
      <c r="M568" s="2"/>
      <c r="N568" s="2"/>
      <c r="O568" s="2"/>
      <c r="P568" s="2"/>
      <c r="Q568" s="2"/>
      <c r="R568" s="2"/>
      <c r="S568" s="2"/>
    </row>
    <row r="569" spans="1:19" ht="63.75" thickBot="1" x14ac:dyDescent="0.3">
      <c r="A569" s="2" t="s">
        <v>3556</v>
      </c>
      <c r="B569" s="2"/>
      <c r="C569" s="2"/>
      <c r="D569" s="2" t="s">
        <v>3557</v>
      </c>
      <c r="E569" s="2" t="s">
        <v>3558</v>
      </c>
      <c r="F569" s="2" t="s">
        <v>7</v>
      </c>
      <c r="G569" s="2"/>
      <c r="H569" s="2"/>
      <c r="I569" s="2"/>
      <c r="J569" s="2"/>
      <c r="K569" s="2"/>
      <c r="L569" s="2"/>
      <c r="M569" s="2"/>
      <c r="N569" s="2"/>
      <c r="O569" s="2"/>
      <c r="P569" s="2"/>
      <c r="Q569" s="2"/>
      <c r="R569" s="2"/>
      <c r="S569" s="2"/>
    </row>
    <row r="570" spans="1:19" ht="79.5" thickBot="1" x14ac:dyDescent="0.3">
      <c r="A570" s="2" t="s">
        <v>2576</v>
      </c>
      <c r="B570" s="2" t="s">
        <v>2577</v>
      </c>
      <c r="C570" s="2"/>
      <c r="D570" s="2" t="s">
        <v>2578</v>
      </c>
      <c r="E570" s="2" t="s">
        <v>2579</v>
      </c>
      <c r="F570" s="2" t="s">
        <v>7</v>
      </c>
      <c r="G570" s="2"/>
      <c r="H570" s="2"/>
      <c r="I570" s="2"/>
      <c r="J570" s="2"/>
      <c r="K570" s="2"/>
      <c r="L570" s="2"/>
      <c r="M570" s="2"/>
      <c r="N570" s="2"/>
      <c r="O570" s="2"/>
      <c r="P570" s="2"/>
      <c r="Q570" s="2"/>
      <c r="R570" s="2"/>
      <c r="S570" s="2"/>
    </row>
    <row r="571" spans="1:19" ht="111" thickBot="1" x14ac:dyDescent="0.3">
      <c r="A571" s="4" t="str">
        <f ca="1">IFERROR(__xludf.DUMMYFUNCTION("""COMPUTED_VALUE"""),"Human rights and national security : documentation of an international symposium held under the auspices of the National Security Council and the Ministry of Justice of Mongolia and of the Hanns Seidel Foundation of the Federal Republic of Germany at Ulaa"&amp;"nbaatar 30 September-4 October 1996 / issued by Hanns Seidel Foundation   responsible, Rainer Gepperth.")</f>
        <v>Human rights and national security : documentation of an international symposium held under the auspices of the National Security Council and the Ministry of Justice of Mongolia and of the Hanns Seidel Foundation of the Federal Republic of Germany at Ulaanbaatar 30 September-4 October 1996 / issued by Hanns Seidel Foundation   responsible, Rainer Gepperth.</v>
      </c>
      <c r="B571" s="5"/>
      <c r="C571" s="5"/>
      <c r="D571" s="4" t="str">
        <f ca="1">IFERROR(__xludf.DUMMYFUNCTION("""COMPUTED_VALUE"""),"München, Germany : Hanns Seidel Foundation, 1988.")</f>
        <v>München, Germany : Hanns Seidel Foundation, 1988.</v>
      </c>
      <c r="E571" s="5" t="str">
        <f ca="1">IFERROR(__xludf.DUMMYFUNCTION("""COMPUTED_VALUE"""),"341.231.14(517.3)(063) ΗRN1996 1998")</f>
        <v>341.231.14(517.3)(063) ΗRN1996 1998</v>
      </c>
      <c r="F571" s="6" t="str">
        <f ca="1">IFERROR(__xludf.DUMMYFUNCTION("""COMPUTED_VALUE"""),"Αίθουσα Διεθνούς Δικαίου και Εμπορικού Δικαίου")</f>
        <v>Αίθουσα Διεθνούς Δικαίου και Εμπορικού Δικαίου</v>
      </c>
      <c r="G571" s="2"/>
      <c r="H571" s="2"/>
      <c r="I571" s="2"/>
      <c r="J571" s="2"/>
      <c r="K571" s="2"/>
      <c r="L571" s="2"/>
      <c r="M571" s="2"/>
      <c r="N571" s="2"/>
      <c r="O571" s="2"/>
      <c r="P571" s="2"/>
      <c r="Q571" s="2"/>
      <c r="R571" s="2"/>
      <c r="S571" s="2"/>
    </row>
    <row r="572" spans="1:19" ht="32.25" thickBot="1" x14ac:dyDescent="0.3">
      <c r="A572" s="2" t="s">
        <v>5240</v>
      </c>
      <c r="B572" s="2" t="s">
        <v>5241</v>
      </c>
      <c r="C572" s="2"/>
      <c r="D572" s="2" t="s">
        <v>5242</v>
      </c>
      <c r="E572" s="2" t="s">
        <v>5243</v>
      </c>
      <c r="F572" s="2" t="s">
        <v>7</v>
      </c>
      <c r="G572" s="2"/>
      <c r="H572" s="2"/>
      <c r="I572" s="2"/>
      <c r="J572" s="2"/>
      <c r="K572" s="2"/>
      <c r="L572" s="2"/>
      <c r="M572" s="2"/>
      <c r="N572" s="2"/>
      <c r="O572" s="2"/>
      <c r="P572" s="2"/>
      <c r="Q572" s="2"/>
      <c r="R572" s="2"/>
      <c r="S572" s="2"/>
    </row>
    <row r="573" spans="1:19" ht="79.5" thickBot="1" x14ac:dyDescent="0.3">
      <c r="A573" s="2" t="s">
        <v>5244</v>
      </c>
      <c r="B573" s="2" t="s">
        <v>5245</v>
      </c>
      <c r="C573" s="2"/>
      <c r="D573" s="2" t="s">
        <v>5246</v>
      </c>
      <c r="E573" s="2" t="s">
        <v>5247</v>
      </c>
      <c r="F573" s="2" t="s">
        <v>7</v>
      </c>
      <c r="G573" s="2"/>
      <c r="H573" s="2"/>
      <c r="I573" s="2"/>
      <c r="J573" s="2"/>
      <c r="K573" s="2"/>
      <c r="L573" s="2"/>
      <c r="M573" s="2"/>
      <c r="N573" s="2"/>
      <c r="O573" s="2"/>
      <c r="P573" s="2"/>
      <c r="Q573" s="2"/>
      <c r="R573" s="2"/>
      <c r="S573" s="2"/>
    </row>
    <row r="574" spans="1:19" ht="48" thickBot="1" x14ac:dyDescent="0.3">
      <c r="A574" s="2" t="s">
        <v>5248</v>
      </c>
      <c r="B574" s="2" t="s">
        <v>5249</v>
      </c>
      <c r="C574" s="2"/>
      <c r="D574" s="2" t="s">
        <v>5250</v>
      </c>
      <c r="E574" s="2" t="s">
        <v>5251</v>
      </c>
      <c r="F574" s="2" t="s">
        <v>7</v>
      </c>
      <c r="G574" s="2"/>
      <c r="H574" s="2"/>
      <c r="I574" s="2"/>
      <c r="J574" s="2"/>
      <c r="K574" s="2"/>
      <c r="L574" s="2"/>
      <c r="M574" s="2"/>
      <c r="N574" s="2"/>
      <c r="O574" s="2"/>
      <c r="P574" s="2"/>
      <c r="Q574" s="2"/>
      <c r="R574" s="2"/>
      <c r="S574" s="2"/>
    </row>
    <row r="575" spans="1:19" ht="48" thickBot="1" x14ac:dyDescent="0.3">
      <c r="A575" s="2" t="s">
        <v>94</v>
      </c>
      <c r="B575" s="2"/>
      <c r="C575" s="2"/>
      <c r="D575" s="2" t="s">
        <v>10</v>
      </c>
      <c r="E575" s="2" t="s">
        <v>93</v>
      </c>
      <c r="F575" s="2" t="s">
        <v>7</v>
      </c>
      <c r="G575" s="2"/>
      <c r="H575" s="2"/>
      <c r="I575" s="2"/>
      <c r="J575" s="2"/>
      <c r="K575" s="2"/>
      <c r="L575" s="2"/>
      <c r="M575" s="2"/>
      <c r="N575" s="2"/>
      <c r="O575" s="2"/>
      <c r="P575" s="2"/>
      <c r="Q575" s="2"/>
      <c r="R575" s="2"/>
      <c r="S575" s="2"/>
    </row>
    <row r="576" spans="1:19" ht="32.25" thickBot="1" x14ac:dyDescent="0.3">
      <c r="A576" s="2" t="s">
        <v>5252</v>
      </c>
      <c r="B576" s="2" t="s">
        <v>5253</v>
      </c>
      <c r="C576" s="2"/>
      <c r="D576" s="2" t="s">
        <v>5254</v>
      </c>
      <c r="E576" s="2" t="s">
        <v>5255</v>
      </c>
      <c r="F576" s="2" t="s">
        <v>7</v>
      </c>
      <c r="G576" s="2"/>
      <c r="H576" s="2"/>
      <c r="I576" s="2"/>
      <c r="J576" s="2"/>
      <c r="K576" s="2"/>
      <c r="L576" s="2"/>
      <c r="M576" s="2"/>
      <c r="N576" s="2"/>
      <c r="O576" s="2"/>
      <c r="P576" s="2"/>
      <c r="Q576" s="2"/>
      <c r="R576" s="2"/>
      <c r="S576" s="2"/>
    </row>
    <row r="577" spans="1:19" ht="48" thickBot="1" x14ac:dyDescent="0.3">
      <c r="A577" s="2" t="s">
        <v>3559</v>
      </c>
      <c r="B577" s="2" t="s">
        <v>3560</v>
      </c>
      <c r="C577" s="2"/>
      <c r="D577" s="2" t="s">
        <v>3561</v>
      </c>
      <c r="E577" s="2" t="s">
        <v>3562</v>
      </c>
      <c r="F577" s="2" t="s">
        <v>7</v>
      </c>
      <c r="G577" s="2"/>
      <c r="H577" s="2"/>
      <c r="I577" s="2"/>
      <c r="J577" s="2"/>
      <c r="K577" s="2"/>
      <c r="L577" s="2"/>
      <c r="M577" s="2"/>
      <c r="N577" s="2"/>
      <c r="O577" s="2"/>
      <c r="P577" s="2"/>
      <c r="Q577" s="2"/>
      <c r="R577" s="2"/>
      <c r="S577" s="2"/>
    </row>
    <row r="578" spans="1:19" ht="48" thickBot="1" x14ac:dyDescent="0.3">
      <c r="A578" s="2" t="s">
        <v>5256</v>
      </c>
      <c r="B578" s="2" t="s">
        <v>5257</v>
      </c>
      <c r="C578" s="2"/>
      <c r="D578" s="2" t="s">
        <v>5258</v>
      </c>
      <c r="E578" s="2" t="s">
        <v>5259</v>
      </c>
      <c r="F578" s="2" t="s">
        <v>7</v>
      </c>
      <c r="G578" s="2"/>
      <c r="H578" s="2"/>
      <c r="I578" s="2"/>
      <c r="J578" s="2"/>
      <c r="K578" s="2"/>
      <c r="L578" s="2"/>
      <c r="M578" s="2"/>
      <c r="N578" s="2"/>
      <c r="O578" s="2"/>
      <c r="P578" s="2"/>
      <c r="Q578" s="2"/>
      <c r="R578" s="2"/>
      <c r="S578" s="2"/>
    </row>
    <row r="579" spans="1:19" ht="32.25" thickBot="1" x14ac:dyDescent="0.3">
      <c r="A579" s="2" t="s">
        <v>5260</v>
      </c>
      <c r="B579" s="2" t="s">
        <v>5261</v>
      </c>
      <c r="C579" s="2"/>
      <c r="D579" s="2" t="s">
        <v>5262</v>
      </c>
      <c r="E579" s="2" t="s">
        <v>5263</v>
      </c>
      <c r="F579" s="2" t="s">
        <v>448</v>
      </c>
      <c r="G579" s="2"/>
      <c r="H579" s="2"/>
      <c r="I579" s="2"/>
      <c r="J579" s="2"/>
      <c r="K579" s="2"/>
      <c r="L579" s="2"/>
      <c r="M579" s="2"/>
      <c r="N579" s="2"/>
      <c r="O579" s="2"/>
      <c r="P579" s="2"/>
      <c r="Q579" s="2"/>
      <c r="R579" s="2"/>
      <c r="S579" s="2"/>
    </row>
    <row r="580" spans="1:19" ht="48" thickBot="1" x14ac:dyDescent="0.3">
      <c r="A580" s="2" t="s">
        <v>5264</v>
      </c>
      <c r="B580" s="2" t="s">
        <v>5265</v>
      </c>
      <c r="C580" s="2"/>
      <c r="D580" s="2" t="s">
        <v>5266</v>
      </c>
      <c r="E580" s="2" t="s">
        <v>5267</v>
      </c>
      <c r="F580" s="2" t="s">
        <v>7</v>
      </c>
      <c r="G580" s="2"/>
      <c r="H580" s="2"/>
      <c r="I580" s="2"/>
      <c r="J580" s="2"/>
      <c r="K580" s="2"/>
      <c r="L580" s="2"/>
      <c r="M580" s="2"/>
      <c r="N580" s="2"/>
      <c r="O580" s="2"/>
      <c r="P580" s="2"/>
      <c r="Q580" s="2"/>
      <c r="R580" s="2"/>
      <c r="S580" s="2"/>
    </row>
    <row r="581" spans="1:19" ht="63.75" thickBot="1" x14ac:dyDescent="0.3">
      <c r="A581" s="2" t="s">
        <v>4777</v>
      </c>
      <c r="B581" s="2" t="s">
        <v>4778</v>
      </c>
      <c r="C581" s="2"/>
      <c r="D581" s="2" t="s">
        <v>2055</v>
      </c>
      <c r="E581" s="2" t="s">
        <v>4779</v>
      </c>
      <c r="F581" s="2" t="s">
        <v>7</v>
      </c>
      <c r="G581" s="2"/>
      <c r="H581" s="2"/>
      <c r="I581" s="2"/>
      <c r="J581" s="2"/>
      <c r="K581" s="2"/>
      <c r="L581" s="2"/>
      <c r="M581" s="2"/>
      <c r="N581" s="2"/>
      <c r="O581" s="2"/>
      <c r="P581" s="2"/>
      <c r="Q581" s="2"/>
      <c r="R581" s="2"/>
      <c r="S581" s="2"/>
    </row>
    <row r="582" spans="1:19" ht="63.75" thickBot="1" x14ac:dyDescent="0.3">
      <c r="A582" s="2" t="s">
        <v>4777</v>
      </c>
      <c r="B582" s="2" t="s">
        <v>4778</v>
      </c>
      <c r="C582" s="2"/>
      <c r="D582" s="2" t="s">
        <v>2055</v>
      </c>
      <c r="E582" s="2" t="s">
        <v>4780</v>
      </c>
      <c r="F582" s="2" t="s">
        <v>7</v>
      </c>
      <c r="G582" s="2"/>
      <c r="H582" s="2"/>
      <c r="I582" s="2"/>
      <c r="J582" s="2"/>
      <c r="K582" s="2"/>
      <c r="L582" s="2"/>
      <c r="M582" s="2"/>
      <c r="N582" s="2"/>
      <c r="O582" s="2"/>
      <c r="P582" s="2"/>
      <c r="Q582" s="2"/>
      <c r="R582" s="2"/>
      <c r="S582" s="2"/>
    </row>
    <row r="583" spans="1:19" ht="48" thickBot="1" x14ac:dyDescent="0.3">
      <c r="A583" s="2" t="s">
        <v>4389</v>
      </c>
      <c r="B583" s="2" t="s">
        <v>4390</v>
      </c>
      <c r="C583" s="2"/>
      <c r="D583" s="2" t="s">
        <v>4391</v>
      </c>
      <c r="E583" s="2" t="s">
        <v>4392</v>
      </c>
      <c r="F583" s="2" t="s">
        <v>7</v>
      </c>
      <c r="G583" s="2"/>
      <c r="H583" s="2"/>
      <c r="I583" s="2"/>
      <c r="J583" s="2"/>
      <c r="K583" s="2"/>
      <c r="L583" s="2"/>
      <c r="M583" s="2"/>
      <c r="N583" s="2"/>
      <c r="O583" s="2"/>
      <c r="P583" s="2"/>
      <c r="Q583" s="2"/>
      <c r="R583" s="2"/>
      <c r="S583" s="2"/>
    </row>
    <row r="584" spans="1:19" ht="32.25" thickBot="1" x14ac:dyDescent="0.3">
      <c r="A584" s="2" t="s">
        <v>3563</v>
      </c>
      <c r="B584" s="2" t="s">
        <v>3564</v>
      </c>
      <c r="C584" s="2"/>
      <c r="D584" s="2" t="s">
        <v>170</v>
      </c>
      <c r="E584" s="2" t="s">
        <v>3565</v>
      </c>
      <c r="F584" s="2" t="s">
        <v>7</v>
      </c>
      <c r="G584" s="2"/>
      <c r="H584" s="2"/>
      <c r="I584" s="2"/>
      <c r="J584" s="2"/>
      <c r="K584" s="2"/>
      <c r="L584" s="2"/>
      <c r="M584" s="2"/>
      <c r="N584" s="2"/>
      <c r="O584" s="2"/>
      <c r="P584" s="2"/>
      <c r="Q584" s="2"/>
      <c r="R584" s="2"/>
      <c r="S584" s="2"/>
    </row>
    <row r="585" spans="1:19" ht="32.25" thickBot="1" x14ac:dyDescent="0.3">
      <c r="A585" s="2" t="s">
        <v>1851</v>
      </c>
      <c r="B585" s="2" t="s">
        <v>1852</v>
      </c>
      <c r="C585" s="2"/>
      <c r="D585" s="2" t="s">
        <v>1853</v>
      </c>
      <c r="E585" s="2" t="s">
        <v>1854</v>
      </c>
      <c r="F585" s="2" t="s">
        <v>7</v>
      </c>
      <c r="G585" s="2"/>
      <c r="H585" s="2"/>
      <c r="I585" s="2"/>
      <c r="J585" s="2"/>
      <c r="K585" s="2"/>
      <c r="L585" s="2"/>
      <c r="M585" s="2"/>
      <c r="N585" s="2"/>
      <c r="O585" s="2"/>
      <c r="P585" s="2"/>
      <c r="Q585" s="2"/>
      <c r="R585" s="2"/>
      <c r="S585" s="2"/>
    </row>
    <row r="586" spans="1:19" ht="32.25" thickBot="1" x14ac:dyDescent="0.3">
      <c r="A586" s="2" t="s">
        <v>1851</v>
      </c>
      <c r="B586" s="2" t="s">
        <v>1852</v>
      </c>
      <c r="C586" s="2"/>
      <c r="D586" s="2" t="s">
        <v>1853</v>
      </c>
      <c r="E586" s="2" t="s">
        <v>3566</v>
      </c>
      <c r="F586" s="2" t="s">
        <v>7</v>
      </c>
      <c r="G586" s="2"/>
      <c r="H586" s="2"/>
      <c r="I586" s="2"/>
      <c r="J586" s="2"/>
      <c r="K586" s="2"/>
      <c r="L586" s="2"/>
      <c r="M586" s="2"/>
      <c r="N586" s="2"/>
      <c r="O586" s="2"/>
      <c r="P586" s="2"/>
      <c r="Q586" s="2"/>
      <c r="R586" s="2"/>
      <c r="S586" s="2"/>
    </row>
    <row r="587" spans="1:19" ht="32.25" thickBot="1" x14ac:dyDescent="0.3">
      <c r="A587" s="2" t="s">
        <v>5268</v>
      </c>
      <c r="B587" s="2" t="s">
        <v>5178</v>
      </c>
      <c r="C587" s="2"/>
      <c r="D587" s="2" t="s">
        <v>5269</v>
      </c>
      <c r="E587" s="2" t="s">
        <v>5270</v>
      </c>
      <c r="F587" s="2" t="s">
        <v>7</v>
      </c>
      <c r="G587" s="2"/>
      <c r="H587" s="2"/>
      <c r="I587" s="2"/>
      <c r="J587" s="2"/>
      <c r="K587" s="2"/>
      <c r="L587" s="2"/>
      <c r="M587" s="2"/>
      <c r="N587" s="2"/>
      <c r="O587" s="2"/>
      <c r="P587" s="2"/>
      <c r="Q587" s="2"/>
      <c r="R587" s="2"/>
      <c r="S587" s="2"/>
    </row>
    <row r="588" spans="1:19" ht="48" thickBot="1" x14ac:dyDescent="0.3">
      <c r="A588" s="2" t="s">
        <v>5271</v>
      </c>
      <c r="B588" s="2" t="s">
        <v>5272</v>
      </c>
      <c r="C588" s="2"/>
      <c r="D588" s="2" t="s">
        <v>5273</v>
      </c>
      <c r="E588" s="2" t="s">
        <v>5274</v>
      </c>
      <c r="F588" s="2" t="s">
        <v>7</v>
      </c>
      <c r="G588" s="2"/>
      <c r="H588" s="2"/>
      <c r="I588" s="2"/>
      <c r="J588" s="2"/>
      <c r="K588" s="2"/>
      <c r="L588" s="2"/>
      <c r="M588" s="2"/>
      <c r="N588" s="2"/>
      <c r="O588" s="2"/>
      <c r="P588" s="2"/>
      <c r="Q588" s="2"/>
      <c r="R588" s="2"/>
      <c r="S588" s="2"/>
    </row>
    <row r="589" spans="1:19" s="8" customFormat="1" ht="47.25" x14ac:dyDescent="0.25">
      <c r="A589" s="7" t="s">
        <v>1855</v>
      </c>
      <c r="B589" s="7" t="s">
        <v>1856</v>
      </c>
      <c r="C589" s="7"/>
      <c r="D589" s="7" t="s">
        <v>1857</v>
      </c>
      <c r="E589" s="7" t="s">
        <v>1858</v>
      </c>
      <c r="F589" s="7" t="s">
        <v>7</v>
      </c>
    </row>
    <row r="590" spans="1:19" s="8" customFormat="1" ht="31.5" x14ac:dyDescent="0.25">
      <c r="A590" s="7" t="s">
        <v>4393</v>
      </c>
      <c r="B590" s="7" t="s">
        <v>4394</v>
      </c>
      <c r="C590" s="7" t="s">
        <v>1716</v>
      </c>
      <c r="D590" s="7" t="s">
        <v>4395</v>
      </c>
      <c r="E590" s="7" t="s">
        <v>4396</v>
      </c>
      <c r="F590" s="7" t="s">
        <v>7</v>
      </c>
    </row>
    <row r="591" spans="1:19" s="8" customFormat="1" ht="31.5" x14ac:dyDescent="0.25">
      <c r="A591" s="7" t="s">
        <v>4781</v>
      </c>
      <c r="B591" s="7" t="s">
        <v>4782</v>
      </c>
      <c r="C591" s="7"/>
      <c r="D591" s="7" t="s">
        <v>4783</v>
      </c>
      <c r="E591" s="7" t="s">
        <v>4784</v>
      </c>
      <c r="F591" s="7" t="s">
        <v>7</v>
      </c>
    </row>
    <row r="592" spans="1:19" s="8" customFormat="1" ht="47.25" x14ac:dyDescent="0.25">
      <c r="A592" s="7" t="s">
        <v>1859</v>
      </c>
      <c r="B592" s="7" t="s">
        <v>1860</v>
      </c>
      <c r="C592" s="7"/>
      <c r="D592" s="7" t="s">
        <v>1861</v>
      </c>
      <c r="E592" s="7" t="s">
        <v>1862</v>
      </c>
      <c r="F592" s="7" t="s">
        <v>7</v>
      </c>
    </row>
    <row r="593" spans="1:6" s="8" customFormat="1" ht="42.75" customHeight="1" x14ac:dyDescent="0.25">
      <c r="A593" s="7" t="s">
        <v>1863</v>
      </c>
      <c r="B593" s="7" t="s">
        <v>1864</v>
      </c>
      <c r="C593" s="7" t="s">
        <v>1716</v>
      </c>
      <c r="D593" s="7" t="s">
        <v>1865</v>
      </c>
      <c r="E593" s="7" t="s">
        <v>1866</v>
      </c>
      <c r="F593" s="7" t="s">
        <v>7</v>
      </c>
    </row>
    <row r="594" spans="1:6" s="8" customFormat="1" ht="31.5" x14ac:dyDescent="0.25">
      <c r="A594" s="7" t="s">
        <v>5275</v>
      </c>
      <c r="B594" s="7" t="s">
        <v>5276</v>
      </c>
      <c r="C594" s="7" t="s">
        <v>5277</v>
      </c>
      <c r="D594" s="7" t="s">
        <v>5278</v>
      </c>
      <c r="E594" s="7" t="s">
        <v>5279</v>
      </c>
      <c r="F594" s="7" t="s">
        <v>7</v>
      </c>
    </row>
    <row r="595" spans="1:6" s="8" customFormat="1" ht="31.5" x14ac:dyDescent="0.25">
      <c r="A595" s="7" t="s">
        <v>4907</v>
      </c>
      <c r="B595" s="7" t="s">
        <v>4908</v>
      </c>
      <c r="C595" s="7"/>
      <c r="D595" s="7" t="s">
        <v>4909</v>
      </c>
      <c r="E595" s="7" t="s">
        <v>4910</v>
      </c>
      <c r="F595" s="7" t="s">
        <v>7</v>
      </c>
    </row>
    <row r="596" spans="1:6" s="8" customFormat="1" ht="31.5" x14ac:dyDescent="0.25">
      <c r="A596" s="7" t="s">
        <v>5280</v>
      </c>
      <c r="B596" s="7" t="s">
        <v>5281</v>
      </c>
      <c r="C596" s="7"/>
      <c r="D596" s="7" t="s">
        <v>5282</v>
      </c>
      <c r="E596" s="7" t="s">
        <v>5283</v>
      </c>
      <c r="F596" s="7" t="s">
        <v>7</v>
      </c>
    </row>
    <row r="597" spans="1:6" s="8" customFormat="1" ht="31.5" x14ac:dyDescent="0.25">
      <c r="A597" s="7" t="s">
        <v>5280</v>
      </c>
      <c r="B597" s="7" t="s">
        <v>5281</v>
      </c>
      <c r="C597" s="7"/>
      <c r="D597" s="7" t="s">
        <v>5282</v>
      </c>
      <c r="E597" s="7" t="s">
        <v>5284</v>
      </c>
      <c r="F597" s="7" t="s">
        <v>7</v>
      </c>
    </row>
    <row r="598" spans="1:6" s="8" customFormat="1" ht="31.5" x14ac:dyDescent="0.25">
      <c r="A598" s="7" t="s">
        <v>5285</v>
      </c>
      <c r="B598" s="7"/>
      <c r="C598" s="7"/>
      <c r="D598" s="7" t="s">
        <v>5286</v>
      </c>
      <c r="E598" s="7" t="s">
        <v>5287</v>
      </c>
      <c r="F598" s="7" t="s">
        <v>7</v>
      </c>
    </row>
    <row r="599" spans="1:6" s="8" customFormat="1" ht="47.25" x14ac:dyDescent="0.25">
      <c r="A599" s="7" t="s">
        <v>3567</v>
      </c>
      <c r="B599" s="7" t="s">
        <v>3568</v>
      </c>
      <c r="C599" s="7"/>
      <c r="D599" s="7" t="s">
        <v>3569</v>
      </c>
      <c r="E599" s="7" t="s">
        <v>3570</v>
      </c>
      <c r="F599" s="7" t="s">
        <v>7</v>
      </c>
    </row>
    <row r="600" spans="1:6" s="8" customFormat="1" ht="78.75" x14ac:dyDescent="0.25">
      <c r="A600" s="7" t="s">
        <v>5288</v>
      </c>
      <c r="B600" s="7" t="s">
        <v>5289</v>
      </c>
      <c r="C600" s="7"/>
      <c r="D600" s="7" t="s">
        <v>5290</v>
      </c>
      <c r="E600" s="7" t="s">
        <v>5291</v>
      </c>
      <c r="F600" s="7" t="s">
        <v>7</v>
      </c>
    </row>
    <row r="601" spans="1:6" s="8" customFormat="1" ht="31.5" x14ac:dyDescent="0.25">
      <c r="A601" s="7" t="s">
        <v>5292</v>
      </c>
      <c r="B601" s="7" t="s">
        <v>5293</v>
      </c>
      <c r="C601" s="7"/>
      <c r="D601" s="7" t="s">
        <v>5294</v>
      </c>
      <c r="E601" s="7" t="s">
        <v>5295</v>
      </c>
      <c r="F601" s="7" t="s">
        <v>7</v>
      </c>
    </row>
    <row r="602" spans="1:6" s="8" customFormat="1" ht="63" x14ac:dyDescent="0.25">
      <c r="A602" s="7" t="s">
        <v>5296</v>
      </c>
      <c r="B602" s="7"/>
      <c r="C602" s="7"/>
      <c r="D602" s="7" t="s">
        <v>5297</v>
      </c>
      <c r="E602" s="7" t="s">
        <v>5298</v>
      </c>
      <c r="F602" s="7" t="s">
        <v>7</v>
      </c>
    </row>
    <row r="603" spans="1:6" s="8" customFormat="1" ht="31.5" x14ac:dyDescent="0.25">
      <c r="A603" s="7" t="s">
        <v>5299</v>
      </c>
      <c r="B603" s="7"/>
      <c r="C603" s="7"/>
      <c r="D603" s="7" t="s">
        <v>5300</v>
      </c>
      <c r="E603" s="7" t="s">
        <v>5301</v>
      </c>
      <c r="F603" s="7" t="s">
        <v>7</v>
      </c>
    </row>
    <row r="604" spans="1:6" s="8" customFormat="1" ht="31.5" x14ac:dyDescent="0.25">
      <c r="A604" s="7" t="s">
        <v>4911</v>
      </c>
      <c r="B604" s="7" t="s">
        <v>4912</v>
      </c>
      <c r="C604" s="7"/>
      <c r="D604" s="7" t="s">
        <v>4913</v>
      </c>
      <c r="E604" s="7" t="s">
        <v>4914</v>
      </c>
      <c r="F604" s="7" t="s">
        <v>7</v>
      </c>
    </row>
    <row r="605" spans="1:6" s="8" customFormat="1" ht="31.5" x14ac:dyDescent="0.25">
      <c r="A605" s="7" t="s">
        <v>4911</v>
      </c>
      <c r="B605" s="7" t="s">
        <v>4912</v>
      </c>
      <c r="C605" s="7"/>
      <c r="D605" s="7" t="s">
        <v>4913</v>
      </c>
      <c r="E605" s="7" t="s">
        <v>4914</v>
      </c>
      <c r="F605" s="7" t="s">
        <v>7</v>
      </c>
    </row>
    <row r="606" spans="1:6" s="8" customFormat="1" ht="47.25" x14ac:dyDescent="0.25">
      <c r="A606" s="7" t="s">
        <v>5302</v>
      </c>
      <c r="B606" s="7" t="s">
        <v>5303</v>
      </c>
      <c r="C606" s="7"/>
      <c r="D606" s="7" t="s">
        <v>5304</v>
      </c>
      <c r="E606" s="7" t="s">
        <v>5305</v>
      </c>
      <c r="F606" s="7" t="s">
        <v>7</v>
      </c>
    </row>
    <row r="607" spans="1:6" s="8" customFormat="1" ht="63" x14ac:dyDescent="0.25">
      <c r="A607" s="7" t="s">
        <v>5306</v>
      </c>
      <c r="B607" s="7"/>
      <c r="C607" s="7"/>
      <c r="D607" s="7" t="s">
        <v>5307</v>
      </c>
      <c r="E607" s="7" t="s">
        <v>5308</v>
      </c>
      <c r="F607" s="7" t="s">
        <v>7</v>
      </c>
    </row>
    <row r="608" spans="1:6" s="8" customFormat="1" ht="63" x14ac:dyDescent="0.25">
      <c r="A608" s="7" t="s">
        <v>5309</v>
      </c>
      <c r="B608" s="7"/>
      <c r="C608" s="7"/>
      <c r="D608" s="7" t="s">
        <v>5310</v>
      </c>
      <c r="E608" s="7" t="s">
        <v>5311</v>
      </c>
      <c r="F608" s="7" t="s">
        <v>7</v>
      </c>
    </row>
    <row r="609" spans="1:6" s="8" customFormat="1" ht="31.5" x14ac:dyDescent="0.25">
      <c r="A609" s="7" t="s">
        <v>5312</v>
      </c>
      <c r="B609" s="7" t="s">
        <v>5313</v>
      </c>
      <c r="C609" s="7"/>
      <c r="D609" s="7" t="s">
        <v>5314</v>
      </c>
      <c r="E609" s="7" t="s">
        <v>5315</v>
      </c>
      <c r="F609" s="7" t="s">
        <v>7</v>
      </c>
    </row>
    <row r="610" spans="1:6" s="8" customFormat="1" ht="63" x14ac:dyDescent="0.25">
      <c r="A610" s="7" t="s">
        <v>1867</v>
      </c>
      <c r="B610" s="7" t="s">
        <v>1868</v>
      </c>
      <c r="C610" s="7"/>
      <c r="D610" s="7" t="s">
        <v>1869</v>
      </c>
      <c r="E610" s="7" t="s">
        <v>1870</v>
      </c>
      <c r="F610" s="7" t="s">
        <v>7</v>
      </c>
    </row>
    <row r="611" spans="1:6" s="8" customFormat="1" ht="63" x14ac:dyDescent="0.25">
      <c r="A611" s="7" t="s">
        <v>3571</v>
      </c>
      <c r="B611" s="7" t="s">
        <v>3572</v>
      </c>
      <c r="C611" s="7"/>
      <c r="D611" s="7" t="s">
        <v>3573</v>
      </c>
      <c r="E611" s="7" t="s">
        <v>3574</v>
      </c>
      <c r="F611" s="7" t="s">
        <v>7</v>
      </c>
    </row>
    <row r="612" spans="1:6" s="8" customFormat="1" ht="31.5" x14ac:dyDescent="0.25">
      <c r="A612" s="7" t="s">
        <v>5316</v>
      </c>
      <c r="B612" s="7"/>
      <c r="C612" s="7"/>
      <c r="D612" s="7" t="s">
        <v>5317</v>
      </c>
      <c r="E612" s="7" t="s">
        <v>5318</v>
      </c>
      <c r="F612" s="7" t="s">
        <v>7</v>
      </c>
    </row>
    <row r="613" spans="1:6" s="8" customFormat="1" ht="31.5" x14ac:dyDescent="0.25">
      <c r="A613" s="7" t="s">
        <v>5319</v>
      </c>
      <c r="B613" s="7" t="s">
        <v>5320</v>
      </c>
      <c r="C613" s="7"/>
      <c r="D613" s="7" t="s">
        <v>5321</v>
      </c>
      <c r="E613" s="7" t="s">
        <v>5322</v>
      </c>
      <c r="F613" s="7" t="s">
        <v>7</v>
      </c>
    </row>
    <row r="614" spans="1:6" s="8" customFormat="1" ht="31.5" x14ac:dyDescent="0.25">
      <c r="A614" s="7" t="s">
        <v>5323</v>
      </c>
      <c r="B614" s="7" t="s">
        <v>5324</v>
      </c>
      <c r="C614" s="7"/>
      <c r="D614" s="7" t="s">
        <v>5325</v>
      </c>
      <c r="E614" s="7" t="s">
        <v>5326</v>
      </c>
      <c r="F614" s="7" t="s">
        <v>7</v>
      </c>
    </row>
    <row r="615" spans="1:6" s="8" customFormat="1" ht="31.5" x14ac:dyDescent="0.25">
      <c r="A615" s="7" t="s">
        <v>5327</v>
      </c>
      <c r="B615" s="7" t="s">
        <v>5328</v>
      </c>
      <c r="C615" s="7"/>
      <c r="D615" s="7" t="s">
        <v>5329</v>
      </c>
      <c r="E615" s="7" t="s">
        <v>5330</v>
      </c>
      <c r="F615" s="7" t="s">
        <v>7</v>
      </c>
    </row>
    <row r="616" spans="1:6" s="8" customFormat="1" ht="31.5" x14ac:dyDescent="0.25">
      <c r="A616" s="7" t="s">
        <v>5331</v>
      </c>
      <c r="B616" s="7" t="s">
        <v>5332</v>
      </c>
      <c r="C616" s="7"/>
      <c r="D616" s="7" t="s">
        <v>1667</v>
      </c>
      <c r="E616" s="7" t="s">
        <v>5333</v>
      </c>
      <c r="F616" s="7" t="s">
        <v>8</v>
      </c>
    </row>
    <row r="617" spans="1:6" s="8" customFormat="1" ht="126" x14ac:dyDescent="0.25">
      <c r="A617" s="7" t="s">
        <v>5334</v>
      </c>
      <c r="B617" s="7"/>
      <c r="C617" s="7"/>
      <c r="D617" s="7" t="s">
        <v>5335</v>
      </c>
      <c r="E617" s="7" t="s">
        <v>5336</v>
      </c>
      <c r="F617" s="7" t="s">
        <v>7</v>
      </c>
    </row>
    <row r="618" spans="1:6" s="8" customFormat="1" ht="31.5" x14ac:dyDescent="0.25">
      <c r="A618" s="7" t="s">
        <v>533</v>
      </c>
      <c r="B618" s="7" t="s">
        <v>534</v>
      </c>
      <c r="C618" s="7"/>
      <c r="D618" s="7" t="s">
        <v>535</v>
      </c>
      <c r="E618" s="7" t="s">
        <v>536</v>
      </c>
      <c r="F618" s="7" t="s">
        <v>7</v>
      </c>
    </row>
    <row r="619" spans="1:6" s="8" customFormat="1" ht="63" x14ac:dyDescent="0.25">
      <c r="A619" s="7" t="s">
        <v>537</v>
      </c>
      <c r="B619" s="7" t="s">
        <v>538</v>
      </c>
      <c r="C619" s="7"/>
      <c r="D619" s="7" t="s">
        <v>539</v>
      </c>
      <c r="E619" s="7" t="s">
        <v>540</v>
      </c>
      <c r="F619" s="7" t="s">
        <v>7</v>
      </c>
    </row>
    <row r="620" spans="1:6" s="8" customFormat="1" ht="31.5" x14ac:dyDescent="0.25">
      <c r="A620" s="7" t="s">
        <v>5337</v>
      </c>
      <c r="B620" s="7" t="s">
        <v>5338</v>
      </c>
      <c r="C620" s="7"/>
      <c r="D620" s="7" t="s">
        <v>5339</v>
      </c>
      <c r="E620" s="7" t="s">
        <v>5340</v>
      </c>
      <c r="F620" s="7" t="s">
        <v>7</v>
      </c>
    </row>
    <row r="621" spans="1:6" s="8" customFormat="1" ht="78.75" x14ac:dyDescent="0.25">
      <c r="A621" s="7" t="s">
        <v>5341</v>
      </c>
      <c r="B621" s="7" t="s">
        <v>5342</v>
      </c>
      <c r="C621" s="7"/>
      <c r="D621" s="7" t="s">
        <v>5343</v>
      </c>
      <c r="E621" s="7" t="s">
        <v>5344</v>
      </c>
      <c r="F621" s="7" t="s">
        <v>7</v>
      </c>
    </row>
    <row r="622" spans="1:6" s="8" customFormat="1" ht="31.5" x14ac:dyDescent="0.25">
      <c r="A622" s="7" t="s">
        <v>3575</v>
      </c>
      <c r="B622" s="7" t="s">
        <v>3576</v>
      </c>
      <c r="C622" s="7"/>
      <c r="D622" s="7" t="s">
        <v>3577</v>
      </c>
      <c r="E622" s="7" t="s">
        <v>3578</v>
      </c>
      <c r="F622" s="7" t="s">
        <v>7</v>
      </c>
    </row>
    <row r="623" spans="1:6" s="8" customFormat="1" ht="31.5" x14ac:dyDescent="0.25">
      <c r="A623" s="7" t="s">
        <v>5345</v>
      </c>
      <c r="B623" s="7" t="s">
        <v>5346</v>
      </c>
      <c r="C623" s="7"/>
      <c r="D623" s="7" t="s">
        <v>5347</v>
      </c>
      <c r="E623" s="7" t="s">
        <v>5348</v>
      </c>
      <c r="F623" s="7" t="s">
        <v>7</v>
      </c>
    </row>
    <row r="624" spans="1:6" s="8" customFormat="1" ht="31.5" x14ac:dyDescent="0.25">
      <c r="A624" s="7" t="s">
        <v>2840</v>
      </c>
      <c r="B624" s="7" t="s">
        <v>2841</v>
      </c>
      <c r="C624" s="7"/>
      <c r="D624" s="7" t="s">
        <v>2842</v>
      </c>
      <c r="E624" s="7" t="s">
        <v>2843</v>
      </c>
      <c r="F624" s="7" t="s">
        <v>6</v>
      </c>
    </row>
    <row r="625" spans="1:6" s="8" customFormat="1" ht="47.25" x14ac:dyDescent="0.25">
      <c r="A625" s="7" t="s">
        <v>3579</v>
      </c>
      <c r="B625" s="7" t="s">
        <v>3580</v>
      </c>
      <c r="C625" s="7"/>
      <c r="D625" s="7" t="s">
        <v>3581</v>
      </c>
      <c r="E625" s="7" t="s">
        <v>3582</v>
      </c>
      <c r="F625" s="7" t="s">
        <v>7</v>
      </c>
    </row>
    <row r="626" spans="1:6" s="8" customFormat="1" ht="47.25" x14ac:dyDescent="0.25">
      <c r="A626" s="7" t="s">
        <v>1144</v>
      </c>
      <c r="B626" s="7"/>
      <c r="C626" s="7"/>
      <c r="D626" s="7" t="s">
        <v>1145</v>
      </c>
      <c r="E626" s="7" t="s">
        <v>1146</v>
      </c>
      <c r="F626" s="7" t="s">
        <v>7</v>
      </c>
    </row>
    <row r="627" spans="1:6" s="8" customFormat="1" ht="47.25" x14ac:dyDescent="0.25">
      <c r="A627" s="7" t="s">
        <v>1871</v>
      </c>
      <c r="B627" s="7" t="s">
        <v>1872</v>
      </c>
      <c r="C627" s="7"/>
      <c r="D627" s="7" t="s">
        <v>1873</v>
      </c>
      <c r="E627" s="7" t="s">
        <v>1874</v>
      </c>
      <c r="F627" s="7" t="s">
        <v>7</v>
      </c>
    </row>
    <row r="628" spans="1:6" s="8" customFormat="1" ht="31.5" x14ac:dyDescent="0.25">
      <c r="A628" s="7" t="s">
        <v>2580</v>
      </c>
      <c r="B628" s="7" t="s">
        <v>2581</v>
      </c>
      <c r="C628" s="7"/>
      <c r="D628" s="7" t="s">
        <v>2582</v>
      </c>
      <c r="E628" s="7" t="s">
        <v>2583</v>
      </c>
      <c r="F628" s="7" t="s">
        <v>7</v>
      </c>
    </row>
    <row r="629" spans="1:6" s="8" customFormat="1" ht="63" x14ac:dyDescent="0.25">
      <c r="A629" s="9" t="str">
        <f ca="1">IFERROR(__xludf.DUMMYFUNCTION("""COMPUTED_VALUE"""),"Legge 5 gennaio 1994, n. 25 : nuove disposizioni in materia di arbitrato internazionale / Giuseppe Tarzia, Riccardo Luzzatto, Edoardo F.Ricci   con la collaborazione di Lotario Dittrich ... [et al.].")</f>
        <v>Legge 5 gennaio 1994, n. 25 : nuove disposizioni in materia di arbitrato internazionale / Giuseppe Tarzia, Riccardo Luzzatto, Edoardo F.Ricci   con la collaborazione di Lotario Dittrich ... [et al.].</v>
      </c>
      <c r="B629" s="10" t="str">
        <f ca="1">IFERROR(__xludf.DUMMYFUNCTION("""COMPUTED_VALUE"""),"Tarzia, Giuseppe.")</f>
        <v>Tarzia, Giuseppe.</v>
      </c>
      <c r="C629" s="10"/>
      <c r="D629" s="9" t="str">
        <f ca="1">IFERROR(__xludf.DUMMYFUNCTION("""COMPUTED_VALUE"""),"Padova : CEDAM, 1995.")</f>
        <v>Padova : CEDAM, 1995.</v>
      </c>
      <c r="E629" s="10" t="str">
        <f ca="1">IFERROR(__xludf.DUMMYFUNCTION("""COMPUTED_VALUE"""),"341.63(450) TarG l 1995")</f>
        <v>341.63(450) TarG l 1995</v>
      </c>
      <c r="F629" s="11" t="str">
        <f ca="1">IFERROR(__xludf.DUMMYFUNCTION("""COMPUTED_VALUE"""),"Αίθουσα Διεθνούς Δικαίου και Εμπορικού Δικαίου")</f>
        <v>Αίθουσα Διεθνούς Δικαίου και Εμπορικού Δικαίου</v>
      </c>
    </row>
    <row r="630" spans="1:6" s="8" customFormat="1" ht="31.5" x14ac:dyDescent="0.25">
      <c r="A630" s="7" t="s">
        <v>3583</v>
      </c>
      <c r="B630" s="7"/>
      <c r="C630" s="7"/>
      <c r="D630" s="7" t="s">
        <v>3584</v>
      </c>
      <c r="E630" s="7" t="s">
        <v>3585</v>
      </c>
      <c r="F630" s="7" t="s">
        <v>7</v>
      </c>
    </row>
    <row r="631" spans="1:6" s="8" customFormat="1" ht="31.5" x14ac:dyDescent="0.25">
      <c r="A631" s="9" t="str">
        <f ca="1">IFERROR(__xludf.DUMMYFUNCTION("""COMPUTED_VALUE"""),"Arbitration in Sweden / published by the Stockholm Chamber of Commerce.")</f>
        <v>Arbitration in Sweden / published by the Stockholm Chamber of Commerce.</v>
      </c>
      <c r="B631" s="10" t="str">
        <f ca="1">IFERROR(__xludf.DUMMYFUNCTION("""COMPUTED_VALUE"""),"Stockholms handelskammare.")</f>
        <v>Stockholms handelskammare.</v>
      </c>
      <c r="C631" s="10"/>
      <c r="D631" s="9" t="str">
        <f ca="1">IFERROR(__xludf.DUMMYFUNCTION("""COMPUTED_VALUE"""),"Stockholm : Stockholm Chamber of Commerce, 1977.")</f>
        <v>Stockholm : Stockholm Chamber of Commerce, 1977.</v>
      </c>
      <c r="E631" s="10" t="str">
        <f ca="1">IFERROR(__xludf.DUMMYFUNCTION("""COMPUTED_VALUE"""),"341.63‪(495)‬ SH a 1977")</f>
        <v>341.63‪(495)‬ SH a 1977</v>
      </c>
      <c r="F631" s="11" t="str">
        <f ca="1">IFERROR(__xludf.DUMMYFUNCTION("""COMPUTED_VALUE"""),"Αίθουσα Διεθνούς Δικαίου και Εμπορικού Δικαίου")</f>
        <v>Αίθουσα Διεθνούς Δικαίου και Εμπορικού Δικαίου</v>
      </c>
    </row>
    <row r="632" spans="1:6" s="8" customFormat="1" ht="31.5" x14ac:dyDescent="0.25">
      <c r="A632" s="7" t="s">
        <v>1147</v>
      </c>
      <c r="B632" s="7" t="s">
        <v>1148</v>
      </c>
      <c r="C632" s="7"/>
      <c r="D632" s="7" t="s">
        <v>1149</v>
      </c>
      <c r="E632" s="7" t="s">
        <v>1150</v>
      </c>
      <c r="F632" s="7" t="s">
        <v>7</v>
      </c>
    </row>
    <row r="633" spans="1:6" s="8" customFormat="1" ht="63" x14ac:dyDescent="0.25">
      <c r="A633" s="7" t="s">
        <v>3586</v>
      </c>
      <c r="B633" s="7" t="s">
        <v>3587</v>
      </c>
      <c r="C633" s="7"/>
      <c r="D633" s="7" t="s">
        <v>3588</v>
      </c>
      <c r="E633" s="7" t="s">
        <v>3589</v>
      </c>
      <c r="F633" s="7" t="s">
        <v>7</v>
      </c>
    </row>
    <row r="634" spans="1:6" s="8" customFormat="1" ht="31.5" x14ac:dyDescent="0.25">
      <c r="A634" s="7" t="s">
        <v>3590</v>
      </c>
      <c r="B634" s="7" t="s">
        <v>3591</v>
      </c>
      <c r="C634" s="7"/>
      <c r="D634" s="7" t="s">
        <v>3592</v>
      </c>
      <c r="E634" s="7" t="s">
        <v>3593</v>
      </c>
      <c r="F634" s="7" t="s">
        <v>7</v>
      </c>
    </row>
    <row r="635" spans="1:6" s="8" customFormat="1" ht="31.5" x14ac:dyDescent="0.25">
      <c r="A635" s="7" t="s">
        <v>4397</v>
      </c>
      <c r="B635" s="7" t="s">
        <v>2264</v>
      </c>
      <c r="C635" s="7"/>
      <c r="D635" s="7" t="s">
        <v>4398</v>
      </c>
      <c r="E635" s="7" t="s">
        <v>4399</v>
      </c>
      <c r="F635" s="7" t="s">
        <v>7</v>
      </c>
    </row>
    <row r="636" spans="1:6" s="8" customFormat="1" ht="31.5" x14ac:dyDescent="0.25">
      <c r="A636" s="7" t="s">
        <v>3594</v>
      </c>
      <c r="B636" s="7" t="s">
        <v>3595</v>
      </c>
      <c r="C636" s="7"/>
      <c r="D636" s="7" t="s">
        <v>3596</v>
      </c>
      <c r="E636" s="7" t="s">
        <v>3597</v>
      </c>
      <c r="F636" s="7" t="s">
        <v>7</v>
      </c>
    </row>
    <row r="637" spans="1:6" s="8" customFormat="1" ht="110.25" x14ac:dyDescent="0.25">
      <c r="A637" s="9" t="str">
        <f ca="1">IFERROR(__xludf.DUMMYFUNCTION("""COMPUTED_VALUE"""),"Recueil de travaux suisses sur l'arbitrage international = Schweizer Beiträge zur internationalen Schiedsgerichtsbarkeit = Swiss essays on international arbitration / ouvrage publié sous la direction de Claude Reymond et Eugène Bucher, à l'occasion du"&amp;" Congrès intérimaire du International Council for Commercial Arbitration (ICCA), Lausanne 1984.")</f>
        <v>Recueil de travaux suisses sur l'arbitrage international = Schweizer Beiträge zur internationalen Schiedsgerichtsbarkeit = Swiss essays on international arbitration / ouvrage publié sous la direction de Claude Reymond et Eugène Bucher, à l'occasion du Congrès intérimaire du International Council for Commercial Arbitration (ICCA), Lausanne 1984.</v>
      </c>
      <c r="B637" s="10" t="str">
        <f ca="1">IFERROR(__xludf.DUMMYFUNCTION("""COMPUTED_VALUE"""),"International Council for Commercial Arbitration. Interim Congress (1984 : Lausanne, Switzerland)")</f>
        <v>International Council for Commercial Arbitration. Interim Congress (1984 : Lausanne, Switzerland)</v>
      </c>
      <c r="C637" s="10"/>
      <c r="D637" s="9" t="str">
        <f ca="1">IFERROR(__xludf.DUMMYFUNCTION("""COMPUTED_VALUE"""),"Zürich : Schulthess, 1984.")</f>
        <v>Zürich : Schulthess, 1984.</v>
      </c>
      <c r="E637" s="10" t="str">
        <f ca="1">IFERROR(__xludf.DUMMYFUNCTION("""COMPUTED_VALUE"""),"341.63:347.7‪(063)‬ ICCA1984 r 1984")</f>
        <v>341.63:347.7‪(063)‬ ICCA1984 r 1984</v>
      </c>
      <c r="F637" s="11" t="str">
        <f ca="1">IFERROR(__xludf.DUMMYFUNCTION("""COMPUTED_VALUE"""),"Αίθουσα Διεθνούς Δικαίου και Εμπορικού Δικαίου")</f>
        <v>Αίθουσα Διεθνούς Δικαίου και Εμπορικού Δικαίου</v>
      </c>
    </row>
    <row r="638" spans="1:6" s="8" customFormat="1" ht="31.5" x14ac:dyDescent="0.25">
      <c r="A638" s="7" t="s">
        <v>1151</v>
      </c>
      <c r="B638" s="7"/>
      <c r="C638" s="7"/>
      <c r="D638" s="7" t="s">
        <v>1152</v>
      </c>
      <c r="E638" s="7" t="s">
        <v>1153</v>
      </c>
      <c r="F638" s="7" t="s">
        <v>7</v>
      </c>
    </row>
    <row r="639" spans="1:6" s="8" customFormat="1" ht="31.5" x14ac:dyDescent="0.25">
      <c r="A639" s="7" t="s">
        <v>3598</v>
      </c>
      <c r="B639" s="7" t="s">
        <v>3599</v>
      </c>
      <c r="C639" s="7"/>
      <c r="D639" s="7" t="s">
        <v>3600</v>
      </c>
      <c r="E639" s="7" t="s">
        <v>3601</v>
      </c>
      <c r="F639" s="7" t="s">
        <v>7</v>
      </c>
    </row>
    <row r="640" spans="1:6" s="8" customFormat="1" ht="47.25" x14ac:dyDescent="0.25">
      <c r="A640" s="7" t="s">
        <v>3602</v>
      </c>
      <c r="B640" s="7"/>
      <c r="C640" s="7"/>
      <c r="D640" s="7" t="s">
        <v>3603</v>
      </c>
      <c r="E640" s="7" t="s">
        <v>3604</v>
      </c>
      <c r="F640" s="7" t="s">
        <v>7</v>
      </c>
    </row>
    <row r="641" spans="1:6" s="8" customFormat="1" ht="31.5" x14ac:dyDescent="0.25">
      <c r="A641" s="7" t="s">
        <v>4400</v>
      </c>
      <c r="B641" s="7" t="s">
        <v>4401</v>
      </c>
      <c r="C641" s="7"/>
      <c r="D641" s="7" t="s">
        <v>4402</v>
      </c>
      <c r="E641" s="7" t="s">
        <v>4403</v>
      </c>
      <c r="F641" s="7" t="s">
        <v>7</v>
      </c>
    </row>
    <row r="642" spans="1:6" s="8" customFormat="1" ht="47.25" x14ac:dyDescent="0.25">
      <c r="A642" s="7" t="s">
        <v>1154</v>
      </c>
      <c r="B642" s="7"/>
      <c r="C642" s="7" t="s">
        <v>1051</v>
      </c>
      <c r="D642" s="7" t="s">
        <v>1155</v>
      </c>
      <c r="E642" s="7" t="s">
        <v>1156</v>
      </c>
      <c r="F642" s="7" t="s">
        <v>7</v>
      </c>
    </row>
    <row r="643" spans="1:6" s="8" customFormat="1" ht="47.25" x14ac:dyDescent="0.25">
      <c r="A643" s="9" t="str">
        <f ca="1">IFERROR(__xludf.DUMMYFUNCTION("""COMPUTED_VALUE"""),"Commercial litigation and enforcement of foreign judgments in Switzerland / by Daniel Hochstrasser, Nedim Peter Vogt.")</f>
        <v>Commercial litigation and enforcement of foreign judgments in Switzerland / by Daniel Hochstrasser, Nedim Peter Vogt.</v>
      </c>
      <c r="B643" s="10" t="str">
        <f ca="1">IFERROR(__xludf.DUMMYFUNCTION("""COMPUTED_VALUE"""),"Hochstrasser, Daniel.")</f>
        <v>Hochstrasser, Daniel.</v>
      </c>
      <c r="C643" s="10"/>
      <c r="D643" s="9" t="str">
        <f ca="1">IFERROR(__xludf.DUMMYFUNCTION("""COMPUTED_VALUE"""),"Basle : Helbing und Lichtenhahn, c1995.")</f>
        <v>Basle : Helbing und Lichtenhahn, c1995.</v>
      </c>
      <c r="E643" s="10" t="str">
        <f ca="1">IFERROR(__xludf.DUMMYFUNCTION("""COMPUTED_VALUE"""),"341.63:347.7(494) HocD c 1995")</f>
        <v>341.63:347.7(494) HocD c 1995</v>
      </c>
      <c r="F643" s="11" t="str">
        <f ca="1">IFERROR(__xludf.DUMMYFUNCTION("""COMPUTED_VALUE"""),"Αίθουσα Διεθνούς Δικαίου και Εμπορικού Δικαίου")</f>
        <v>Αίθουσα Διεθνούς Δικαίου και Εμπορικού Δικαίου</v>
      </c>
    </row>
    <row r="644" spans="1:6" s="8" customFormat="1" ht="31.5" x14ac:dyDescent="0.25">
      <c r="A644" s="7" t="s">
        <v>1157</v>
      </c>
      <c r="B644" s="7" t="s">
        <v>1158</v>
      </c>
      <c r="C644" s="7"/>
      <c r="D644" s="7" t="s">
        <v>1159</v>
      </c>
      <c r="E644" s="7" t="s">
        <v>1160</v>
      </c>
      <c r="F644" s="7" t="s">
        <v>7</v>
      </c>
    </row>
    <row r="645" spans="1:6" s="8" customFormat="1" ht="47.25" x14ac:dyDescent="0.25">
      <c r="A645" s="7" t="s">
        <v>1875</v>
      </c>
      <c r="B645" s="7" t="s">
        <v>1876</v>
      </c>
      <c r="C645" s="7"/>
      <c r="D645" s="7" t="s">
        <v>1877</v>
      </c>
      <c r="E645" s="7" t="s">
        <v>1878</v>
      </c>
      <c r="F645" s="7" t="s">
        <v>7</v>
      </c>
    </row>
    <row r="646" spans="1:6" s="8" customFormat="1" ht="74.25" customHeight="1" x14ac:dyDescent="0.25">
      <c r="A646" s="7" t="s">
        <v>5349</v>
      </c>
      <c r="B646" s="7" t="s">
        <v>5350</v>
      </c>
      <c r="C646" s="7"/>
      <c r="D646" s="7" t="s">
        <v>5351</v>
      </c>
      <c r="E646" s="7" t="s">
        <v>5352</v>
      </c>
      <c r="F646" s="7" t="s">
        <v>7</v>
      </c>
    </row>
    <row r="647" spans="1:6" s="8" customFormat="1" ht="47.25" x14ac:dyDescent="0.25">
      <c r="A647" s="7" t="s">
        <v>2584</v>
      </c>
      <c r="B647" s="7" t="s">
        <v>2585</v>
      </c>
      <c r="C647" s="7" t="s">
        <v>2586</v>
      </c>
      <c r="D647" s="7" t="s">
        <v>2587</v>
      </c>
      <c r="E647" s="7" t="s">
        <v>2588</v>
      </c>
      <c r="F647" s="7" t="s">
        <v>7</v>
      </c>
    </row>
    <row r="648" spans="1:6" s="8" customFormat="1" ht="47.25" x14ac:dyDescent="0.25">
      <c r="A648" s="7" t="s">
        <v>4785</v>
      </c>
      <c r="B648" s="7" t="s">
        <v>4786</v>
      </c>
      <c r="C648" s="7"/>
      <c r="D648" s="7" t="s">
        <v>4787</v>
      </c>
      <c r="E648" s="7" t="s">
        <v>4788</v>
      </c>
      <c r="F648" s="7" t="s">
        <v>7</v>
      </c>
    </row>
    <row r="649" spans="1:6" s="8" customFormat="1" ht="78.75" x14ac:dyDescent="0.25">
      <c r="A649" s="9" t="str">
        <f ca="1">IFERROR(__xludf.DUMMYFUNCTION("""COMPUTED_VALUE"""),"Europese rechtspleging en rechtspraak : een handleiding over de rechtsbescherming voor het Europese Hof van Justitie en voor de nationale rechtscolleges / Marcel Storme, Marc Maresceau.")</f>
        <v>Europese rechtspleging en rechtspraak : een handleiding over de rechtsbescherming voor het Europese Hof van Justitie en voor de nationale rechtscolleges / Marcel Storme, Marc Maresceau.</v>
      </c>
      <c r="B649" s="10" t="str">
        <f ca="1">IFERROR(__xludf.DUMMYFUNCTION("""COMPUTED_VALUE"""),"Storme, Marcel.")</f>
        <v>Storme, Marcel.</v>
      </c>
      <c r="C649" s="10" t="str">
        <f ca="1">IFERROR(__xludf.DUMMYFUNCTION("""COMPUTED_VALUE"""),"2e geheel bew. en aangevulde dr.")</f>
        <v>2e geheel bew. en aangevulde dr.</v>
      </c>
      <c r="D649" s="9" t="str">
        <f ca="1">IFERROR(__xludf.DUMMYFUNCTION("""COMPUTED_VALUE"""),"Gent : Story-Scientia, 1979.")</f>
        <v>Gent : Story-Scientia, 1979.</v>
      </c>
      <c r="E649" s="10" t="str">
        <f ca="1">IFERROR(__xludf.DUMMYFUNCTION("""COMPUTED_VALUE"""),"341.645.5(4-672EC) StoM e 1979")</f>
        <v>341.645.5(4-672EC) StoM e 1979</v>
      </c>
      <c r="F649" s="11" t="str">
        <f ca="1">IFERROR(__xludf.DUMMYFUNCTION("""COMPUTED_VALUE"""),"Αίθουσα Διεθνούς Δικαίου και Εμπορικού Δικαίου")</f>
        <v>Αίθουσα Διεθνούς Δικαίου και Εμπορικού Δικαίου</v>
      </c>
    </row>
    <row r="650" spans="1:6" s="8" customFormat="1" ht="47.25" x14ac:dyDescent="0.25">
      <c r="A650" s="7" t="s">
        <v>3605</v>
      </c>
      <c r="B650" s="7" t="s">
        <v>3606</v>
      </c>
      <c r="C650" s="7"/>
      <c r="D650" s="7" t="s">
        <v>3607</v>
      </c>
      <c r="E650" s="7" t="s">
        <v>3608</v>
      </c>
      <c r="F650" s="7" t="s">
        <v>7</v>
      </c>
    </row>
    <row r="651" spans="1:6" s="8" customFormat="1" ht="47.25" x14ac:dyDescent="0.25">
      <c r="A651" s="7" t="s">
        <v>3609</v>
      </c>
      <c r="B651" s="7" t="s">
        <v>3610</v>
      </c>
      <c r="C651" s="7"/>
      <c r="D651" s="7" t="s">
        <v>3611</v>
      </c>
      <c r="E651" s="7" t="s">
        <v>3612</v>
      </c>
      <c r="F651" s="7" t="s">
        <v>7</v>
      </c>
    </row>
    <row r="652" spans="1:6" s="8" customFormat="1" ht="47.25" x14ac:dyDescent="0.25">
      <c r="A652" s="7" t="s">
        <v>1879</v>
      </c>
      <c r="B652" s="7"/>
      <c r="C652" s="7"/>
      <c r="D652" s="7" t="s">
        <v>1880</v>
      </c>
      <c r="E652" s="7" t="s">
        <v>1881</v>
      </c>
      <c r="F652" s="7" t="s">
        <v>7</v>
      </c>
    </row>
    <row r="653" spans="1:6" s="8" customFormat="1" ht="47.25" x14ac:dyDescent="0.25">
      <c r="A653" s="7" t="s">
        <v>1879</v>
      </c>
      <c r="B653" s="7"/>
      <c r="C653" s="7"/>
      <c r="D653" s="7" t="s">
        <v>1880</v>
      </c>
      <c r="E653" s="7" t="s">
        <v>1882</v>
      </c>
      <c r="F653" s="7" t="s">
        <v>7</v>
      </c>
    </row>
    <row r="654" spans="1:6" s="8" customFormat="1" ht="63" x14ac:dyDescent="0.25">
      <c r="A654" s="7" t="s">
        <v>1883</v>
      </c>
      <c r="B654" s="7"/>
      <c r="C654" s="7"/>
      <c r="D654" s="7" t="s">
        <v>1884</v>
      </c>
      <c r="E654" s="7" t="s">
        <v>1885</v>
      </c>
      <c r="F654" s="7" t="s">
        <v>7</v>
      </c>
    </row>
    <row r="655" spans="1:6" s="8" customFormat="1" ht="94.5" x14ac:dyDescent="0.25">
      <c r="A655" s="7" t="s">
        <v>2589</v>
      </c>
      <c r="B655" s="7"/>
      <c r="C655" s="7"/>
      <c r="D655" s="7" t="s">
        <v>2590</v>
      </c>
      <c r="E655" s="7" t="s">
        <v>2591</v>
      </c>
      <c r="F655" s="7" t="s">
        <v>7</v>
      </c>
    </row>
    <row r="656" spans="1:6" s="8" customFormat="1" ht="47.25" x14ac:dyDescent="0.25">
      <c r="A656" s="7" t="s">
        <v>108</v>
      </c>
      <c r="B656" s="7" t="s">
        <v>109</v>
      </c>
      <c r="C656" s="7"/>
      <c r="D656" s="7" t="s">
        <v>107</v>
      </c>
      <c r="E656" s="7" t="s">
        <v>106</v>
      </c>
      <c r="F656" s="7" t="s">
        <v>7</v>
      </c>
    </row>
    <row r="657" spans="1:6" s="8" customFormat="1" ht="63" x14ac:dyDescent="0.25">
      <c r="A657" s="7" t="s">
        <v>5353</v>
      </c>
      <c r="B657" s="7"/>
      <c r="C657" s="7"/>
      <c r="D657" s="7" t="s">
        <v>5354</v>
      </c>
      <c r="E657" s="7" t="s">
        <v>5355</v>
      </c>
      <c r="F657" s="7" t="s">
        <v>7</v>
      </c>
    </row>
    <row r="658" spans="1:6" s="8" customFormat="1" ht="63" x14ac:dyDescent="0.25">
      <c r="A658" s="7" t="s">
        <v>5356</v>
      </c>
      <c r="B658" s="7" t="s">
        <v>5357</v>
      </c>
      <c r="C658" s="7"/>
      <c r="D658" s="7" t="s">
        <v>5358</v>
      </c>
      <c r="E658" s="7" t="s">
        <v>5359</v>
      </c>
      <c r="F658" s="7" t="s">
        <v>7</v>
      </c>
    </row>
    <row r="659" spans="1:6" s="8" customFormat="1" ht="47.25" x14ac:dyDescent="0.25">
      <c r="A659" s="7" t="s">
        <v>1161</v>
      </c>
      <c r="B659" s="7" t="s">
        <v>1162</v>
      </c>
      <c r="C659" s="7"/>
      <c r="D659" s="7"/>
      <c r="E659" s="7" t="s">
        <v>1163</v>
      </c>
      <c r="F659" s="7" t="s">
        <v>7</v>
      </c>
    </row>
    <row r="660" spans="1:6" s="8" customFormat="1" ht="47.25" x14ac:dyDescent="0.25">
      <c r="A660" s="7" t="s">
        <v>5360</v>
      </c>
      <c r="B660" s="7" t="s">
        <v>5361</v>
      </c>
      <c r="C660" s="7"/>
      <c r="D660" s="7" t="s">
        <v>4089</v>
      </c>
      <c r="E660" s="7" t="s">
        <v>5362</v>
      </c>
      <c r="F660" s="7" t="s">
        <v>7</v>
      </c>
    </row>
    <row r="661" spans="1:6" s="8" customFormat="1" ht="47.25" x14ac:dyDescent="0.25">
      <c r="A661" s="7" t="s">
        <v>2592</v>
      </c>
      <c r="B661" s="7" t="s">
        <v>2593</v>
      </c>
      <c r="C661" s="7"/>
      <c r="D661" s="7" t="s">
        <v>2594</v>
      </c>
      <c r="E661" s="7" t="s">
        <v>2595</v>
      </c>
      <c r="F661" s="7" t="s">
        <v>7</v>
      </c>
    </row>
    <row r="662" spans="1:6" s="8" customFormat="1" ht="31.5" x14ac:dyDescent="0.25">
      <c r="A662" s="7" t="s">
        <v>5363</v>
      </c>
      <c r="B662" s="7" t="s">
        <v>5364</v>
      </c>
      <c r="C662" s="7"/>
      <c r="D662" s="7" t="s">
        <v>5365</v>
      </c>
      <c r="E662" s="7" t="s">
        <v>5366</v>
      </c>
      <c r="F662" s="7" t="s">
        <v>7</v>
      </c>
    </row>
    <row r="663" spans="1:6" s="8" customFormat="1" ht="47.25" x14ac:dyDescent="0.25">
      <c r="A663" s="7" t="s">
        <v>5367</v>
      </c>
      <c r="B663" s="7" t="s">
        <v>1856</v>
      </c>
      <c r="C663" s="7"/>
      <c r="D663" s="7" t="s">
        <v>5368</v>
      </c>
      <c r="E663" s="7" t="s">
        <v>5369</v>
      </c>
      <c r="F663" s="7" t="s">
        <v>7</v>
      </c>
    </row>
    <row r="664" spans="1:6" s="8" customFormat="1" ht="31.5" x14ac:dyDescent="0.25">
      <c r="A664" s="7" t="s">
        <v>2596</v>
      </c>
      <c r="B664" s="7" t="s">
        <v>2597</v>
      </c>
      <c r="C664" s="7"/>
      <c r="D664" s="7" t="s">
        <v>2598</v>
      </c>
      <c r="E664" s="7" t="s">
        <v>2599</v>
      </c>
      <c r="F664" s="7" t="s">
        <v>7</v>
      </c>
    </row>
    <row r="665" spans="1:6" s="8" customFormat="1" ht="31.5" x14ac:dyDescent="0.25">
      <c r="A665" s="7" t="s">
        <v>1886</v>
      </c>
      <c r="B665" s="7" t="s">
        <v>1887</v>
      </c>
      <c r="C665" s="7"/>
      <c r="D665" s="7" t="s">
        <v>1888</v>
      </c>
      <c r="E665" s="7" t="s">
        <v>1889</v>
      </c>
      <c r="F665" s="7" t="s">
        <v>7</v>
      </c>
    </row>
    <row r="666" spans="1:6" s="8" customFormat="1" ht="47.25" x14ac:dyDescent="0.25">
      <c r="A666" s="7" t="s">
        <v>2600</v>
      </c>
      <c r="B666" s="7" t="s">
        <v>2601</v>
      </c>
      <c r="C666" s="7"/>
      <c r="D666" s="7" t="s">
        <v>2602</v>
      </c>
      <c r="E666" s="7" t="s">
        <v>2603</v>
      </c>
      <c r="F666" s="7" t="s">
        <v>7</v>
      </c>
    </row>
    <row r="667" spans="1:6" s="8" customFormat="1" ht="47.25" x14ac:dyDescent="0.25">
      <c r="A667" s="7" t="s">
        <v>541</v>
      </c>
      <c r="B667" s="7" t="s">
        <v>542</v>
      </c>
      <c r="C667" s="7"/>
      <c r="D667" s="7" t="s">
        <v>543</v>
      </c>
      <c r="E667" s="7" t="s">
        <v>544</v>
      </c>
      <c r="F667" s="7" t="s">
        <v>7</v>
      </c>
    </row>
    <row r="668" spans="1:6" s="8" customFormat="1" ht="47.25" x14ac:dyDescent="0.25">
      <c r="A668" s="7" t="s">
        <v>3613</v>
      </c>
      <c r="B668" s="7" t="s">
        <v>3614</v>
      </c>
      <c r="C668" s="7"/>
      <c r="D668" s="7" t="s">
        <v>3615</v>
      </c>
      <c r="E668" s="7" t="s">
        <v>3616</v>
      </c>
      <c r="F668" s="7" t="s">
        <v>7</v>
      </c>
    </row>
    <row r="669" spans="1:6" s="8" customFormat="1" ht="78.75" x14ac:dyDescent="0.25">
      <c r="A669" s="7" t="s">
        <v>4404</v>
      </c>
      <c r="B669" s="7"/>
      <c r="C669" s="7"/>
      <c r="D669" s="7" t="s">
        <v>4405</v>
      </c>
      <c r="E669" s="7" t="s">
        <v>4406</v>
      </c>
      <c r="F669" s="7" t="s">
        <v>7</v>
      </c>
    </row>
    <row r="670" spans="1:6" s="8" customFormat="1" ht="31.5" x14ac:dyDescent="0.25">
      <c r="A670" s="7" t="s">
        <v>2604</v>
      </c>
      <c r="B670" s="7" t="s">
        <v>2605</v>
      </c>
      <c r="C670" s="7"/>
      <c r="D670" s="7" t="s">
        <v>2606</v>
      </c>
      <c r="E670" s="7" t="s">
        <v>2607</v>
      </c>
      <c r="F670" s="7" t="s">
        <v>7</v>
      </c>
    </row>
    <row r="671" spans="1:6" s="8" customFormat="1" ht="47.25" x14ac:dyDescent="0.25">
      <c r="A671" s="7" t="s">
        <v>45</v>
      </c>
      <c r="B671" s="7" t="s">
        <v>46</v>
      </c>
      <c r="C671" s="7" t="s">
        <v>43</v>
      </c>
      <c r="D671" s="7" t="s">
        <v>44</v>
      </c>
      <c r="E671" s="7" t="s">
        <v>42</v>
      </c>
      <c r="F671" s="7" t="s">
        <v>7</v>
      </c>
    </row>
    <row r="672" spans="1:6" s="8" customFormat="1" ht="94.5" x14ac:dyDescent="0.25">
      <c r="A672" s="7" t="s">
        <v>1890</v>
      </c>
      <c r="B672" s="7" t="s">
        <v>1891</v>
      </c>
      <c r="C672" s="7" t="s">
        <v>1892</v>
      </c>
      <c r="D672" s="7" t="s">
        <v>1893</v>
      </c>
      <c r="E672" s="7" t="s">
        <v>1894</v>
      </c>
      <c r="F672" s="7" t="s">
        <v>7</v>
      </c>
    </row>
    <row r="673" spans="1:6" s="8" customFormat="1" ht="63" x14ac:dyDescent="0.25">
      <c r="A673" s="7" t="s">
        <v>1895</v>
      </c>
      <c r="B673" s="7" t="s">
        <v>1891</v>
      </c>
      <c r="C673" s="7"/>
      <c r="D673" s="7" t="s">
        <v>1896</v>
      </c>
      <c r="E673" s="7" t="s">
        <v>1897</v>
      </c>
      <c r="F673" s="7" t="s">
        <v>7</v>
      </c>
    </row>
    <row r="674" spans="1:6" s="8" customFormat="1" ht="31.5" x14ac:dyDescent="0.25">
      <c r="A674" s="7" t="s">
        <v>4407</v>
      </c>
      <c r="B674" s="7"/>
      <c r="C674" s="7"/>
      <c r="D674" s="7" t="s">
        <v>4408</v>
      </c>
      <c r="E674" s="7" t="s">
        <v>4409</v>
      </c>
      <c r="F674" s="7" t="s">
        <v>7</v>
      </c>
    </row>
    <row r="675" spans="1:6" s="8" customFormat="1" ht="78.75" x14ac:dyDescent="0.25">
      <c r="A675" s="7" t="s">
        <v>1164</v>
      </c>
      <c r="B675" s="7" t="s">
        <v>1165</v>
      </c>
      <c r="C675" s="7"/>
      <c r="D675" s="7" t="s">
        <v>1166</v>
      </c>
      <c r="E675" s="7" t="s">
        <v>1167</v>
      </c>
      <c r="F675" s="7" t="s">
        <v>7</v>
      </c>
    </row>
    <row r="676" spans="1:6" s="8" customFormat="1" ht="31.5" x14ac:dyDescent="0.25">
      <c r="A676" s="7" t="s">
        <v>3617</v>
      </c>
      <c r="B676" s="7" t="s">
        <v>3618</v>
      </c>
      <c r="C676" s="7"/>
      <c r="D676" s="7" t="s">
        <v>3619</v>
      </c>
      <c r="E676" s="7" t="s">
        <v>3620</v>
      </c>
      <c r="F676" s="7" t="s">
        <v>7</v>
      </c>
    </row>
    <row r="677" spans="1:6" s="8" customFormat="1" ht="63" x14ac:dyDescent="0.25">
      <c r="A677" s="7" t="s">
        <v>1168</v>
      </c>
      <c r="B677" s="7" t="s">
        <v>1169</v>
      </c>
      <c r="C677" s="7"/>
      <c r="D677" s="7" t="s">
        <v>1170</v>
      </c>
      <c r="E677" s="7" t="s">
        <v>1171</v>
      </c>
      <c r="F677" s="7" t="s">
        <v>1172</v>
      </c>
    </row>
    <row r="678" spans="1:6" s="8" customFormat="1" ht="47.25" x14ac:dyDescent="0.25">
      <c r="A678" s="7" t="s">
        <v>3621</v>
      </c>
      <c r="B678" s="7"/>
      <c r="C678" s="7"/>
      <c r="D678" s="7" t="s">
        <v>3622</v>
      </c>
      <c r="E678" s="7" t="s">
        <v>3623</v>
      </c>
      <c r="F678" s="7" t="s">
        <v>7</v>
      </c>
    </row>
    <row r="679" spans="1:6" s="8" customFormat="1" ht="63" x14ac:dyDescent="0.25">
      <c r="A679" s="7" t="s">
        <v>3624</v>
      </c>
      <c r="B679" s="7"/>
      <c r="C679" s="7"/>
      <c r="D679" s="7" t="s">
        <v>3625</v>
      </c>
      <c r="E679" s="7" t="s">
        <v>3626</v>
      </c>
      <c r="F679" s="7" t="s">
        <v>7</v>
      </c>
    </row>
    <row r="680" spans="1:6" s="8" customFormat="1" ht="63" x14ac:dyDescent="0.25">
      <c r="A680" s="7" t="s">
        <v>3627</v>
      </c>
      <c r="B680" s="7" t="s">
        <v>3628</v>
      </c>
      <c r="C680" s="7"/>
      <c r="D680" s="7" t="s">
        <v>3629</v>
      </c>
      <c r="E680" s="7" t="s">
        <v>3630</v>
      </c>
      <c r="F680" s="7" t="s">
        <v>7</v>
      </c>
    </row>
    <row r="681" spans="1:6" s="8" customFormat="1" ht="126" x14ac:dyDescent="0.25">
      <c r="A681" s="7" t="s">
        <v>1898</v>
      </c>
      <c r="B681" s="7" t="s">
        <v>1899</v>
      </c>
      <c r="C681" s="7"/>
      <c r="D681" s="7" t="s">
        <v>1900</v>
      </c>
      <c r="E681" s="7" t="s">
        <v>1901</v>
      </c>
      <c r="F681" s="7" t="s">
        <v>7</v>
      </c>
    </row>
    <row r="682" spans="1:6" s="8" customFormat="1" ht="47.25" x14ac:dyDescent="0.25">
      <c r="A682" s="7" t="s">
        <v>3631</v>
      </c>
      <c r="B682" s="7"/>
      <c r="C682" s="7"/>
      <c r="D682" s="7" t="s">
        <v>3632</v>
      </c>
      <c r="E682" s="7" t="s">
        <v>3633</v>
      </c>
      <c r="F682" s="7" t="s">
        <v>7</v>
      </c>
    </row>
    <row r="683" spans="1:6" s="8" customFormat="1" ht="47.25" x14ac:dyDescent="0.25">
      <c r="A683" s="7" t="s">
        <v>3634</v>
      </c>
      <c r="B683" s="7" t="s">
        <v>3635</v>
      </c>
      <c r="C683" s="7"/>
      <c r="D683" s="7" t="s">
        <v>3636</v>
      </c>
      <c r="E683" s="7" t="s">
        <v>3637</v>
      </c>
      <c r="F683" s="7" t="s">
        <v>7</v>
      </c>
    </row>
    <row r="684" spans="1:6" s="8" customFormat="1" ht="94.5" x14ac:dyDescent="0.25">
      <c r="A684" s="7" t="s">
        <v>1173</v>
      </c>
      <c r="B684" s="7"/>
      <c r="C684" s="7" t="s">
        <v>1174</v>
      </c>
      <c r="D684" s="7" t="s">
        <v>1175</v>
      </c>
      <c r="E684" s="7" t="s">
        <v>1176</v>
      </c>
      <c r="F684" s="7" t="s">
        <v>7</v>
      </c>
    </row>
    <row r="685" spans="1:6" s="8" customFormat="1" ht="31.5" x14ac:dyDescent="0.25">
      <c r="A685" s="7" t="s">
        <v>3638</v>
      </c>
      <c r="B685" s="7" t="s">
        <v>3639</v>
      </c>
      <c r="C685" s="7"/>
      <c r="D685" s="7" t="s">
        <v>3640</v>
      </c>
      <c r="E685" s="7" t="s">
        <v>3641</v>
      </c>
      <c r="F685" s="7" t="s">
        <v>7</v>
      </c>
    </row>
    <row r="686" spans="1:6" s="8" customFormat="1" ht="78.75" x14ac:dyDescent="0.25">
      <c r="A686" s="7" t="s">
        <v>2608</v>
      </c>
      <c r="B686" s="7"/>
      <c r="C686" s="7"/>
      <c r="D686" s="7" t="s">
        <v>2609</v>
      </c>
      <c r="E686" s="7" t="s">
        <v>2610</v>
      </c>
      <c r="F686" s="7" t="s">
        <v>7</v>
      </c>
    </row>
    <row r="687" spans="1:6" s="8" customFormat="1" ht="63" x14ac:dyDescent="0.25">
      <c r="A687" s="7" t="s">
        <v>3642</v>
      </c>
      <c r="B687" s="7"/>
      <c r="C687" s="7"/>
      <c r="D687" s="7" t="s">
        <v>3643</v>
      </c>
      <c r="E687" s="7" t="s">
        <v>3644</v>
      </c>
      <c r="F687" s="7" t="s">
        <v>7</v>
      </c>
    </row>
    <row r="688" spans="1:6" s="8" customFormat="1" ht="78.75" x14ac:dyDescent="0.25">
      <c r="A688" s="7" t="s">
        <v>2611</v>
      </c>
      <c r="B688" s="7" t="s">
        <v>2612</v>
      </c>
      <c r="C688" s="7"/>
      <c r="D688" s="7" t="s">
        <v>2613</v>
      </c>
      <c r="E688" s="7" t="s">
        <v>2614</v>
      </c>
      <c r="F688" s="7" t="s">
        <v>7</v>
      </c>
    </row>
    <row r="689" spans="1:17" s="8" customFormat="1" ht="31.5" x14ac:dyDescent="0.25">
      <c r="A689" s="7" t="s">
        <v>1902</v>
      </c>
      <c r="B689" s="7" t="s">
        <v>1903</v>
      </c>
      <c r="C689" s="7" t="s">
        <v>1904</v>
      </c>
      <c r="D689" s="7" t="s">
        <v>1905</v>
      </c>
      <c r="E689" s="7" t="s">
        <v>1906</v>
      </c>
      <c r="F689" s="7" t="s">
        <v>7</v>
      </c>
    </row>
    <row r="690" spans="1:17" s="8" customFormat="1" ht="31.5" x14ac:dyDescent="0.25">
      <c r="A690" s="7" t="s">
        <v>4410</v>
      </c>
      <c r="B690" s="7" t="s">
        <v>4411</v>
      </c>
      <c r="C690" s="7" t="s">
        <v>55</v>
      </c>
      <c r="D690" s="7" t="s">
        <v>4412</v>
      </c>
      <c r="E690" s="7" t="s">
        <v>4413</v>
      </c>
      <c r="F690" s="7" t="s">
        <v>7</v>
      </c>
    </row>
    <row r="691" spans="1:17" s="8" customFormat="1" ht="31.5" x14ac:dyDescent="0.25">
      <c r="A691" s="7" t="s">
        <v>1177</v>
      </c>
      <c r="B691" s="7" t="s">
        <v>1178</v>
      </c>
      <c r="C691" s="7" t="s">
        <v>1051</v>
      </c>
      <c r="D691" s="7" t="s">
        <v>1179</v>
      </c>
      <c r="E691" s="7" t="s">
        <v>1180</v>
      </c>
      <c r="F691" s="7" t="s">
        <v>7</v>
      </c>
    </row>
    <row r="692" spans="1:17" s="8" customFormat="1" ht="48" thickBot="1" x14ac:dyDescent="0.3">
      <c r="A692" s="7" t="s">
        <v>4414</v>
      </c>
      <c r="B692" s="7" t="s">
        <v>4415</v>
      </c>
      <c r="C692" s="7"/>
      <c r="D692" s="7" t="s">
        <v>4416</v>
      </c>
      <c r="E692" s="7" t="s">
        <v>4417</v>
      </c>
      <c r="F692" s="7" t="s">
        <v>7</v>
      </c>
    </row>
    <row r="693" spans="1:17" s="8" customFormat="1" ht="29.25" customHeight="1" thickBot="1" x14ac:dyDescent="0.3">
      <c r="A693" s="2" t="s">
        <v>3645</v>
      </c>
      <c r="B693" s="2" t="s">
        <v>3646</v>
      </c>
      <c r="C693" s="2" t="s">
        <v>1051</v>
      </c>
      <c r="D693" s="2" t="s">
        <v>3647</v>
      </c>
      <c r="E693" s="2" t="s">
        <v>3648</v>
      </c>
      <c r="F693" s="2" t="s">
        <v>7</v>
      </c>
      <c r="G693" s="2"/>
      <c r="H693" s="2"/>
      <c r="I693" s="2"/>
      <c r="J693" s="2"/>
      <c r="K693" s="2"/>
      <c r="L693" s="2"/>
      <c r="M693" s="2"/>
      <c r="N693" s="2"/>
      <c r="O693" s="2"/>
      <c r="P693" s="2"/>
      <c r="Q693" s="2"/>
    </row>
    <row r="694" spans="1:17" s="8" customFormat="1" ht="32.25" thickBot="1" x14ac:dyDescent="0.3">
      <c r="A694" s="2" t="s">
        <v>3649</v>
      </c>
      <c r="B694" s="2" t="s">
        <v>3650</v>
      </c>
      <c r="C694" s="2" t="s">
        <v>3651</v>
      </c>
      <c r="D694" s="2" t="s">
        <v>3652</v>
      </c>
      <c r="E694" s="2" t="s">
        <v>3653</v>
      </c>
      <c r="F694" s="2" t="s">
        <v>7</v>
      </c>
      <c r="G694" s="2"/>
      <c r="H694" s="2"/>
      <c r="I694" s="2"/>
      <c r="J694" s="2"/>
      <c r="K694" s="2"/>
      <c r="L694" s="2"/>
      <c r="M694" s="2"/>
      <c r="N694" s="2"/>
      <c r="O694" s="2"/>
      <c r="P694" s="2"/>
      <c r="Q694" s="2"/>
    </row>
    <row r="695" spans="1:17" s="8" customFormat="1" ht="32.25" thickBot="1" x14ac:dyDescent="0.3">
      <c r="A695" s="2" t="s">
        <v>1907</v>
      </c>
      <c r="B695" s="2" t="s">
        <v>1908</v>
      </c>
      <c r="C695" s="2" t="s">
        <v>55</v>
      </c>
      <c r="D695" s="2" t="s">
        <v>1909</v>
      </c>
      <c r="E695" s="2" t="s">
        <v>1910</v>
      </c>
      <c r="F695" s="2" t="s">
        <v>7</v>
      </c>
      <c r="G695" s="2"/>
      <c r="H695" s="2"/>
      <c r="I695" s="2"/>
      <c r="J695" s="2"/>
      <c r="K695" s="2"/>
      <c r="L695" s="2"/>
      <c r="M695" s="2"/>
      <c r="N695" s="2"/>
      <c r="O695" s="2"/>
      <c r="P695" s="2"/>
      <c r="Q695" s="2"/>
    </row>
    <row r="696" spans="1:17" s="8" customFormat="1" ht="48" thickBot="1" x14ac:dyDescent="0.3">
      <c r="A696" s="2" t="s">
        <v>3654</v>
      </c>
      <c r="B696" s="2" t="s">
        <v>3655</v>
      </c>
      <c r="C696" s="2"/>
      <c r="D696" s="2" t="s">
        <v>3656</v>
      </c>
      <c r="E696" s="2" t="s">
        <v>3657</v>
      </c>
      <c r="F696" s="2" t="s">
        <v>7</v>
      </c>
      <c r="G696" s="2"/>
      <c r="H696" s="2"/>
      <c r="I696" s="2"/>
      <c r="J696" s="2"/>
      <c r="K696" s="2"/>
      <c r="L696" s="2"/>
      <c r="M696" s="2"/>
      <c r="N696" s="2"/>
      <c r="O696" s="2"/>
      <c r="P696" s="2"/>
      <c r="Q696" s="2"/>
    </row>
    <row r="697" spans="1:17" s="8" customFormat="1" ht="48" thickBot="1" x14ac:dyDescent="0.3">
      <c r="A697" s="2" t="s">
        <v>101</v>
      </c>
      <c r="B697" s="2" t="s">
        <v>102</v>
      </c>
      <c r="C697" s="2"/>
      <c r="D697" s="2" t="s">
        <v>100</v>
      </c>
      <c r="E697" s="2" t="s">
        <v>99</v>
      </c>
      <c r="F697" s="2" t="s">
        <v>7</v>
      </c>
      <c r="G697" s="2"/>
      <c r="H697" s="2"/>
      <c r="I697" s="2"/>
      <c r="J697" s="2"/>
      <c r="K697" s="2"/>
      <c r="L697" s="2"/>
      <c r="M697" s="2"/>
      <c r="N697" s="2"/>
      <c r="O697" s="2"/>
      <c r="P697" s="2"/>
      <c r="Q697" s="2"/>
    </row>
    <row r="698" spans="1:17" s="8" customFormat="1" ht="42.75" customHeight="1" thickBot="1" x14ac:dyDescent="0.3">
      <c r="A698" s="2" t="s">
        <v>3658</v>
      </c>
      <c r="B698" s="2" t="s">
        <v>3659</v>
      </c>
      <c r="C698" s="2"/>
      <c r="D698" s="2" t="s">
        <v>3660</v>
      </c>
      <c r="E698" s="2" t="s">
        <v>3661</v>
      </c>
      <c r="F698" s="2" t="s">
        <v>7</v>
      </c>
      <c r="G698" s="2"/>
      <c r="H698" s="2"/>
      <c r="I698" s="2"/>
      <c r="J698" s="2"/>
      <c r="K698" s="2"/>
      <c r="L698" s="2"/>
      <c r="M698" s="2"/>
      <c r="N698" s="2"/>
      <c r="O698" s="2"/>
      <c r="P698" s="2"/>
      <c r="Q698" s="2"/>
    </row>
    <row r="699" spans="1:17" s="8" customFormat="1" ht="32.25" thickBot="1" x14ac:dyDescent="0.3">
      <c r="A699" s="2" t="s">
        <v>4418</v>
      </c>
      <c r="B699" s="2" t="s">
        <v>4419</v>
      </c>
      <c r="C699" s="2"/>
      <c r="D699" s="2" t="s">
        <v>4420</v>
      </c>
      <c r="E699" s="2" t="s">
        <v>4421</v>
      </c>
      <c r="F699" s="2" t="s">
        <v>7</v>
      </c>
      <c r="G699" s="2"/>
      <c r="H699" s="2"/>
      <c r="I699" s="2"/>
      <c r="J699" s="2"/>
      <c r="K699" s="2"/>
      <c r="L699" s="2"/>
      <c r="M699" s="2"/>
      <c r="N699" s="2"/>
      <c r="O699" s="2"/>
      <c r="P699" s="2"/>
      <c r="Q699" s="2"/>
    </row>
    <row r="700" spans="1:17" s="8" customFormat="1" ht="63.75" thickBot="1" x14ac:dyDescent="0.3">
      <c r="A700" s="2" t="s">
        <v>4422</v>
      </c>
      <c r="B700" s="2" t="s">
        <v>3663</v>
      </c>
      <c r="C700" s="2"/>
      <c r="D700" s="2" t="s">
        <v>4423</v>
      </c>
      <c r="E700" s="2" t="s">
        <v>4424</v>
      </c>
      <c r="F700" s="2" t="s">
        <v>7</v>
      </c>
      <c r="G700" s="2"/>
      <c r="H700" s="2"/>
      <c r="I700" s="2"/>
      <c r="J700" s="2"/>
      <c r="K700" s="2"/>
      <c r="L700" s="2"/>
      <c r="M700" s="2"/>
      <c r="N700" s="2"/>
      <c r="O700" s="2"/>
      <c r="P700" s="2"/>
      <c r="Q700" s="2"/>
    </row>
    <row r="701" spans="1:17" s="8" customFormat="1" ht="32.25" thickBot="1" x14ac:dyDescent="0.3">
      <c r="A701" s="2" t="s">
        <v>62</v>
      </c>
      <c r="B701" s="2"/>
      <c r="C701" s="2" t="s">
        <v>60</v>
      </c>
      <c r="D701" s="2" t="s">
        <v>61</v>
      </c>
      <c r="E701" s="2" t="s">
        <v>59</v>
      </c>
      <c r="F701" s="2" t="s">
        <v>7</v>
      </c>
      <c r="G701" s="2"/>
      <c r="H701" s="2"/>
      <c r="I701" s="2"/>
      <c r="J701" s="2"/>
      <c r="K701" s="2"/>
      <c r="L701" s="2"/>
      <c r="M701" s="2"/>
      <c r="N701" s="2"/>
      <c r="O701" s="2"/>
      <c r="P701" s="2"/>
      <c r="Q701" s="2"/>
    </row>
    <row r="702" spans="1:17" s="8" customFormat="1" ht="32.25" thickBot="1" x14ac:dyDescent="0.3">
      <c r="A702" s="2" t="s">
        <v>1181</v>
      </c>
      <c r="B702" s="2" t="s">
        <v>1182</v>
      </c>
      <c r="C702" s="2"/>
      <c r="D702" s="2" t="s">
        <v>1183</v>
      </c>
      <c r="E702" s="2" t="s">
        <v>1184</v>
      </c>
      <c r="F702" s="2" t="s">
        <v>7</v>
      </c>
      <c r="G702" s="2"/>
      <c r="H702" s="2"/>
      <c r="I702" s="2"/>
      <c r="J702" s="2"/>
      <c r="K702" s="2"/>
      <c r="L702" s="2"/>
      <c r="M702" s="2"/>
      <c r="N702" s="2"/>
      <c r="O702" s="2"/>
      <c r="P702" s="2"/>
      <c r="Q702" s="2"/>
    </row>
    <row r="703" spans="1:17" s="8" customFormat="1" ht="79.5" thickBot="1" x14ac:dyDescent="0.3">
      <c r="A703" s="2" t="s">
        <v>3662</v>
      </c>
      <c r="B703" s="2" t="s">
        <v>3663</v>
      </c>
      <c r="C703" s="2"/>
      <c r="D703" s="2" t="s">
        <v>3664</v>
      </c>
      <c r="E703" s="2" t="s">
        <v>3665</v>
      </c>
      <c r="F703" s="2" t="s">
        <v>7</v>
      </c>
      <c r="G703" s="2"/>
      <c r="H703" s="2"/>
      <c r="I703" s="2"/>
      <c r="J703" s="2"/>
      <c r="K703" s="2"/>
      <c r="L703" s="2"/>
      <c r="M703" s="2"/>
      <c r="N703" s="2"/>
      <c r="O703" s="2"/>
      <c r="P703" s="2"/>
      <c r="Q703" s="2"/>
    </row>
    <row r="704" spans="1:17" s="8" customFormat="1" ht="48" thickBot="1" x14ac:dyDescent="0.3">
      <c r="A704" s="2" t="s">
        <v>3805</v>
      </c>
      <c r="B704" s="2" t="s">
        <v>3806</v>
      </c>
      <c r="C704" s="2"/>
      <c r="D704" s="2" t="s">
        <v>3807</v>
      </c>
      <c r="E704" s="2" t="s">
        <v>3808</v>
      </c>
      <c r="F704" s="2" t="s">
        <v>3809</v>
      </c>
      <c r="G704" s="2"/>
      <c r="H704" s="2"/>
      <c r="I704" s="2"/>
      <c r="J704" s="2"/>
      <c r="K704" s="2"/>
      <c r="L704" s="2"/>
      <c r="M704" s="2"/>
      <c r="N704" s="2"/>
      <c r="O704" s="2"/>
      <c r="P704" s="2"/>
      <c r="Q704" s="2"/>
    </row>
    <row r="705" spans="1:17" s="8" customFormat="1" ht="63.75" thickBot="1" x14ac:dyDescent="0.3">
      <c r="A705" s="2" t="s">
        <v>3666</v>
      </c>
      <c r="B705" s="2"/>
      <c r="C705" s="2"/>
      <c r="D705" s="2" t="s">
        <v>3667</v>
      </c>
      <c r="E705" s="2" t="s">
        <v>3668</v>
      </c>
      <c r="F705" s="2" t="s">
        <v>7</v>
      </c>
      <c r="G705" s="2"/>
      <c r="H705" s="2"/>
      <c r="I705" s="2"/>
      <c r="J705" s="2"/>
      <c r="K705" s="2"/>
      <c r="L705" s="2"/>
      <c r="M705" s="2"/>
      <c r="N705" s="2"/>
      <c r="O705" s="2"/>
      <c r="P705" s="2"/>
      <c r="Q705" s="2"/>
    </row>
    <row r="706" spans="1:17" s="8" customFormat="1" ht="32.25" thickBot="1" x14ac:dyDescent="0.3">
      <c r="A706" s="2" t="s">
        <v>1911</v>
      </c>
      <c r="B706" s="2"/>
      <c r="C706" s="2"/>
      <c r="D706" s="2" t="s">
        <v>1912</v>
      </c>
      <c r="E706" s="2" t="s">
        <v>1913</v>
      </c>
      <c r="F706" s="2" t="s">
        <v>7</v>
      </c>
      <c r="G706" s="2"/>
      <c r="H706" s="2"/>
      <c r="I706" s="2"/>
      <c r="J706" s="2"/>
      <c r="K706" s="2"/>
      <c r="L706" s="2"/>
      <c r="M706" s="2"/>
      <c r="N706" s="2"/>
      <c r="O706" s="2"/>
      <c r="P706" s="2"/>
      <c r="Q706" s="2"/>
    </row>
    <row r="707" spans="1:17" s="8" customFormat="1" ht="32.25" thickBot="1" x14ac:dyDescent="0.3">
      <c r="A707" s="2" t="s">
        <v>1185</v>
      </c>
      <c r="B707" s="2"/>
      <c r="C707" s="2"/>
      <c r="D707" s="2" t="s">
        <v>1186</v>
      </c>
      <c r="E707" s="2" t="s">
        <v>1187</v>
      </c>
      <c r="F707" s="2" t="s">
        <v>7</v>
      </c>
      <c r="G707" s="2"/>
      <c r="H707" s="2"/>
      <c r="I707" s="2"/>
      <c r="J707" s="2"/>
      <c r="K707" s="2"/>
      <c r="L707" s="2"/>
      <c r="M707" s="2"/>
      <c r="N707" s="2"/>
      <c r="O707" s="2"/>
      <c r="P707" s="2"/>
      <c r="Q707" s="2"/>
    </row>
    <row r="708" spans="1:17" s="8" customFormat="1" ht="63.75" thickBot="1" x14ac:dyDescent="0.3">
      <c r="A708" s="2" t="s">
        <v>4425</v>
      </c>
      <c r="B708" s="2" t="s">
        <v>4426</v>
      </c>
      <c r="C708" s="2"/>
      <c r="D708" s="2" t="s">
        <v>4427</v>
      </c>
      <c r="E708" s="2" t="s">
        <v>4428</v>
      </c>
      <c r="F708" s="2" t="s">
        <v>7</v>
      </c>
      <c r="G708" s="2"/>
      <c r="H708" s="2"/>
      <c r="I708" s="2"/>
      <c r="J708" s="2"/>
      <c r="K708" s="2"/>
      <c r="L708" s="2"/>
      <c r="M708" s="2"/>
      <c r="N708" s="2"/>
      <c r="O708" s="2"/>
      <c r="P708" s="2"/>
      <c r="Q708" s="2"/>
    </row>
    <row r="709" spans="1:17" s="8" customFormat="1" ht="32.25" thickBot="1" x14ac:dyDescent="0.3">
      <c r="A709" s="2" t="s">
        <v>3669</v>
      </c>
      <c r="B709" s="2" t="s">
        <v>3670</v>
      </c>
      <c r="C709" s="2"/>
      <c r="D709" s="2" t="s">
        <v>3671</v>
      </c>
      <c r="E709" s="2" t="s">
        <v>3672</v>
      </c>
      <c r="F709" s="2" t="s">
        <v>7</v>
      </c>
      <c r="G709" s="2"/>
      <c r="H709" s="2"/>
      <c r="I709" s="2"/>
      <c r="J709" s="2"/>
      <c r="K709" s="2"/>
      <c r="L709" s="2"/>
      <c r="M709" s="2"/>
      <c r="N709" s="2"/>
      <c r="O709" s="2"/>
      <c r="P709" s="2"/>
      <c r="Q709" s="2"/>
    </row>
    <row r="710" spans="1:17" s="8" customFormat="1" ht="32.25" thickBot="1" x14ac:dyDescent="0.3">
      <c r="A710" s="2" t="s">
        <v>57</v>
      </c>
      <c r="B710" s="2" t="s">
        <v>58</v>
      </c>
      <c r="C710" s="2" t="s">
        <v>55</v>
      </c>
      <c r="D710" s="2" t="s">
        <v>56</v>
      </c>
      <c r="E710" s="2" t="s">
        <v>54</v>
      </c>
      <c r="F710" s="2" t="s">
        <v>7</v>
      </c>
      <c r="G710" s="2"/>
      <c r="H710" s="2"/>
      <c r="I710" s="2"/>
      <c r="J710" s="2"/>
      <c r="K710" s="2"/>
      <c r="L710" s="2"/>
      <c r="M710" s="2"/>
      <c r="N710" s="2"/>
      <c r="O710" s="2"/>
      <c r="P710" s="2"/>
      <c r="Q710" s="2"/>
    </row>
    <row r="711" spans="1:17" s="8" customFormat="1" ht="32.25" thickBot="1" x14ac:dyDescent="0.3">
      <c r="A711" s="2" t="s">
        <v>1914</v>
      </c>
      <c r="B711" s="2"/>
      <c r="C711" s="2"/>
      <c r="D711" s="2" t="s">
        <v>1915</v>
      </c>
      <c r="E711" s="2" t="s">
        <v>1916</v>
      </c>
      <c r="F711" s="2" t="s">
        <v>7</v>
      </c>
      <c r="G711" s="2"/>
      <c r="H711" s="2"/>
      <c r="I711" s="2"/>
      <c r="J711" s="2"/>
      <c r="K711" s="2"/>
      <c r="L711" s="2"/>
      <c r="M711" s="2"/>
      <c r="N711" s="2"/>
      <c r="O711" s="2"/>
      <c r="P711" s="2"/>
      <c r="Q711" s="2"/>
    </row>
    <row r="712" spans="1:17" s="8" customFormat="1" ht="32.25" thickBot="1" x14ac:dyDescent="0.3">
      <c r="A712" s="2" t="s">
        <v>1917</v>
      </c>
      <c r="B712" s="2"/>
      <c r="C712" s="2"/>
      <c r="D712" s="2" t="s">
        <v>1918</v>
      </c>
      <c r="E712" s="2" t="s">
        <v>1919</v>
      </c>
      <c r="F712" s="2" t="s">
        <v>7</v>
      </c>
      <c r="G712" s="2"/>
      <c r="H712" s="2"/>
      <c r="I712" s="2"/>
      <c r="J712" s="2"/>
      <c r="K712" s="2"/>
      <c r="L712" s="2"/>
      <c r="M712" s="2"/>
      <c r="N712" s="2"/>
      <c r="O712" s="2"/>
      <c r="P712" s="2"/>
      <c r="Q712" s="2"/>
    </row>
    <row r="713" spans="1:17" s="8" customFormat="1" ht="32.25" thickBot="1" x14ac:dyDescent="0.3">
      <c r="A713" s="2" t="s">
        <v>1920</v>
      </c>
      <c r="B713" s="2"/>
      <c r="C713" s="2"/>
      <c r="D713" s="2" t="s">
        <v>1921</v>
      </c>
      <c r="E713" s="2" t="s">
        <v>1922</v>
      </c>
      <c r="F713" s="2" t="s">
        <v>7</v>
      </c>
      <c r="G713" s="2"/>
      <c r="H713" s="2"/>
      <c r="I713" s="2"/>
      <c r="J713" s="2"/>
      <c r="K713" s="2"/>
      <c r="L713" s="2"/>
      <c r="M713" s="2"/>
      <c r="N713" s="2"/>
      <c r="O713" s="2"/>
      <c r="P713" s="2"/>
      <c r="Q713" s="2"/>
    </row>
    <row r="714" spans="1:17" s="8" customFormat="1" ht="32.25" thickBot="1" x14ac:dyDescent="0.3">
      <c r="A714" s="2" t="s">
        <v>1923</v>
      </c>
      <c r="B714" s="2"/>
      <c r="C714" s="2"/>
      <c r="D714" s="2" t="s">
        <v>1924</v>
      </c>
      <c r="E714" s="2" t="s">
        <v>1925</v>
      </c>
      <c r="F714" s="2" t="s">
        <v>7</v>
      </c>
      <c r="G714" s="2"/>
      <c r="H714" s="2"/>
      <c r="I714" s="2"/>
      <c r="J714" s="2"/>
      <c r="K714" s="2"/>
      <c r="L714" s="2"/>
      <c r="M714" s="2"/>
      <c r="N714" s="2"/>
      <c r="O714" s="2"/>
      <c r="P714" s="2"/>
      <c r="Q714" s="2"/>
    </row>
    <row r="715" spans="1:17" s="8" customFormat="1" ht="32.25" thickBot="1" x14ac:dyDescent="0.3">
      <c r="A715" s="2" t="s">
        <v>1926</v>
      </c>
      <c r="B715" s="2"/>
      <c r="C715" s="2"/>
      <c r="D715" s="2" t="s">
        <v>1927</v>
      </c>
      <c r="E715" s="2" t="s">
        <v>1928</v>
      </c>
      <c r="F715" s="2" t="s">
        <v>7</v>
      </c>
      <c r="G715" s="2"/>
      <c r="H715" s="2"/>
      <c r="I715" s="2"/>
      <c r="J715" s="2"/>
      <c r="K715" s="2"/>
      <c r="L715" s="2"/>
      <c r="M715" s="2"/>
      <c r="N715" s="2"/>
      <c r="O715" s="2"/>
      <c r="P715" s="2"/>
      <c r="Q715" s="2"/>
    </row>
    <row r="716" spans="1:17" s="8" customFormat="1" ht="32.25" thickBot="1" x14ac:dyDescent="0.3">
      <c r="A716" s="2" t="s">
        <v>2615</v>
      </c>
      <c r="B716" s="2"/>
      <c r="C716" s="2"/>
      <c r="D716" s="2" t="s">
        <v>2616</v>
      </c>
      <c r="E716" s="2" t="s">
        <v>2617</v>
      </c>
      <c r="F716" s="2" t="s">
        <v>7</v>
      </c>
      <c r="G716" s="2"/>
      <c r="H716" s="2"/>
      <c r="I716" s="2"/>
      <c r="J716" s="2"/>
      <c r="K716" s="2"/>
      <c r="L716" s="2"/>
      <c r="M716" s="2"/>
      <c r="N716" s="2"/>
      <c r="O716" s="2"/>
      <c r="P716" s="2"/>
      <c r="Q716" s="2"/>
    </row>
    <row r="717" spans="1:17" s="8" customFormat="1" ht="32.25" thickBot="1" x14ac:dyDescent="0.3">
      <c r="A717" s="2" t="s">
        <v>2618</v>
      </c>
      <c r="B717" s="2"/>
      <c r="C717" s="2"/>
      <c r="D717" s="2" t="s">
        <v>2619</v>
      </c>
      <c r="E717" s="2" t="s">
        <v>2620</v>
      </c>
      <c r="F717" s="2" t="s">
        <v>7</v>
      </c>
      <c r="G717" s="2"/>
      <c r="H717" s="2"/>
      <c r="I717" s="2"/>
      <c r="J717" s="2"/>
      <c r="K717" s="2"/>
      <c r="L717" s="2"/>
      <c r="M717" s="2"/>
      <c r="N717" s="2"/>
      <c r="O717" s="2"/>
      <c r="P717" s="2"/>
      <c r="Q717" s="2"/>
    </row>
    <row r="718" spans="1:17" s="8" customFormat="1" ht="32.25" thickBot="1" x14ac:dyDescent="0.3">
      <c r="A718" s="2" t="s">
        <v>1929</v>
      </c>
      <c r="B718" s="2"/>
      <c r="C718" s="2"/>
      <c r="D718" s="2" t="s">
        <v>1930</v>
      </c>
      <c r="E718" s="2" t="s">
        <v>1931</v>
      </c>
      <c r="F718" s="2" t="s">
        <v>7</v>
      </c>
      <c r="G718" s="2"/>
      <c r="H718" s="2"/>
      <c r="I718" s="2"/>
      <c r="J718" s="2"/>
      <c r="K718" s="2"/>
      <c r="L718" s="2"/>
      <c r="M718" s="2"/>
      <c r="N718" s="2"/>
      <c r="O718" s="2"/>
      <c r="P718" s="2"/>
      <c r="Q718" s="2"/>
    </row>
    <row r="719" spans="1:17" s="8" customFormat="1" ht="32.25" thickBot="1" x14ac:dyDescent="0.3">
      <c r="A719" s="2" t="s">
        <v>1932</v>
      </c>
      <c r="B719" s="2"/>
      <c r="C719" s="2"/>
      <c r="D719" s="2" t="s">
        <v>1933</v>
      </c>
      <c r="E719" s="2" t="s">
        <v>1934</v>
      </c>
      <c r="F719" s="2" t="s">
        <v>7</v>
      </c>
      <c r="G719" s="2"/>
      <c r="H719" s="2"/>
      <c r="I719" s="2"/>
      <c r="J719" s="2"/>
      <c r="K719" s="2"/>
      <c r="L719" s="2"/>
      <c r="M719" s="2"/>
      <c r="N719" s="2"/>
      <c r="O719" s="2"/>
      <c r="P719" s="2"/>
      <c r="Q719" s="2"/>
    </row>
    <row r="720" spans="1:17" s="8" customFormat="1" ht="111" thickBot="1" x14ac:dyDescent="0.3">
      <c r="A720" s="2" t="s">
        <v>3673</v>
      </c>
      <c r="B720" s="2"/>
      <c r="C720" s="2"/>
      <c r="D720" s="2" t="s">
        <v>3674</v>
      </c>
      <c r="E720" s="2" t="s">
        <v>3675</v>
      </c>
      <c r="F720" s="2" t="s">
        <v>7</v>
      </c>
      <c r="G720" s="2"/>
      <c r="H720" s="2"/>
      <c r="I720" s="2"/>
      <c r="J720" s="2"/>
      <c r="K720" s="2"/>
      <c r="L720" s="2"/>
      <c r="M720" s="2"/>
      <c r="N720" s="2"/>
      <c r="O720" s="2"/>
      <c r="P720" s="2"/>
      <c r="Q720" s="2"/>
    </row>
    <row r="721" spans="1:17" s="8" customFormat="1" ht="48" thickBot="1" x14ac:dyDescent="0.3">
      <c r="A721" s="2" t="s">
        <v>1935</v>
      </c>
      <c r="B721" s="2" t="s">
        <v>1936</v>
      </c>
      <c r="C721" s="2"/>
      <c r="D721" s="2" t="s">
        <v>1937</v>
      </c>
      <c r="E721" s="2" t="s">
        <v>1938</v>
      </c>
      <c r="F721" s="2" t="s">
        <v>7</v>
      </c>
      <c r="G721" s="2"/>
      <c r="H721" s="2"/>
      <c r="I721" s="2"/>
      <c r="J721" s="2"/>
      <c r="K721" s="2"/>
      <c r="L721" s="2"/>
      <c r="M721" s="2"/>
      <c r="N721" s="2"/>
      <c r="O721" s="2"/>
      <c r="P721" s="2"/>
      <c r="Q721" s="2"/>
    </row>
    <row r="722" spans="1:17" s="8" customFormat="1" ht="79.5" thickBot="1" x14ac:dyDescent="0.3">
      <c r="A722" s="2" t="s">
        <v>3676</v>
      </c>
      <c r="B722" s="2" t="s">
        <v>3677</v>
      </c>
      <c r="C722" s="2"/>
      <c r="D722" s="2" t="s">
        <v>3678</v>
      </c>
      <c r="E722" s="2" t="s">
        <v>3679</v>
      </c>
      <c r="F722" s="2" t="s">
        <v>7</v>
      </c>
      <c r="G722" s="2"/>
      <c r="H722" s="2"/>
      <c r="I722" s="2"/>
      <c r="J722" s="2"/>
      <c r="K722" s="2"/>
      <c r="L722" s="2"/>
      <c r="M722" s="2"/>
      <c r="N722" s="2"/>
      <c r="O722" s="2"/>
      <c r="P722" s="2"/>
      <c r="Q722" s="2"/>
    </row>
    <row r="723" spans="1:17" s="8" customFormat="1" ht="48" thickBot="1" x14ac:dyDescent="0.3">
      <c r="A723" s="2" t="s">
        <v>3680</v>
      </c>
      <c r="B723" s="2" t="s">
        <v>3681</v>
      </c>
      <c r="C723" s="2"/>
      <c r="D723" s="2" t="s">
        <v>3682</v>
      </c>
      <c r="E723" s="2" t="s">
        <v>3683</v>
      </c>
      <c r="F723" s="2" t="s">
        <v>7</v>
      </c>
      <c r="G723" s="2"/>
      <c r="H723" s="2"/>
      <c r="I723" s="2"/>
      <c r="J723" s="2"/>
      <c r="K723" s="2"/>
      <c r="L723" s="2"/>
      <c r="M723" s="2"/>
      <c r="N723" s="2"/>
      <c r="O723" s="2"/>
      <c r="P723" s="2"/>
      <c r="Q723" s="2"/>
    </row>
    <row r="724" spans="1:17" s="8" customFormat="1" ht="48" thickBot="1" x14ac:dyDescent="0.3">
      <c r="A724" s="2" t="s">
        <v>1939</v>
      </c>
      <c r="B724" s="2"/>
      <c r="C724" s="2"/>
      <c r="D724" s="2" t="s">
        <v>1940</v>
      </c>
      <c r="E724" s="2" t="s">
        <v>1941</v>
      </c>
      <c r="F724" s="2" t="s">
        <v>7</v>
      </c>
      <c r="G724" s="2"/>
      <c r="H724" s="2"/>
      <c r="I724" s="2"/>
      <c r="J724" s="2"/>
      <c r="K724" s="2"/>
      <c r="L724" s="2"/>
      <c r="M724" s="2"/>
      <c r="N724" s="2"/>
      <c r="O724" s="2"/>
      <c r="P724" s="2"/>
      <c r="Q724" s="2"/>
    </row>
    <row r="725" spans="1:17" s="8" customFormat="1" ht="32.25" thickBot="1" x14ac:dyDescent="0.3">
      <c r="A725" s="2" t="s">
        <v>2621</v>
      </c>
      <c r="B725" s="2"/>
      <c r="C725" s="2"/>
      <c r="D725" s="2" t="s">
        <v>2622</v>
      </c>
      <c r="E725" s="2" t="s">
        <v>2623</v>
      </c>
      <c r="F725" s="2" t="s">
        <v>7</v>
      </c>
      <c r="G725" s="2"/>
      <c r="H725" s="2"/>
      <c r="I725" s="2"/>
      <c r="J725" s="2"/>
      <c r="K725" s="2"/>
      <c r="L725" s="2"/>
      <c r="M725" s="2"/>
      <c r="N725" s="2"/>
      <c r="O725" s="2"/>
      <c r="P725" s="2"/>
      <c r="Q725" s="2"/>
    </row>
    <row r="726" spans="1:17" s="8" customFormat="1" ht="32.25" thickBot="1" x14ac:dyDescent="0.3">
      <c r="A726" s="2" t="s">
        <v>1942</v>
      </c>
      <c r="B726" s="2"/>
      <c r="C726" s="2"/>
      <c r="D726" s="2" t="s">
        <v>1943</v>
      </c>
      <c r="E726" s="2" t="s">
        <v>1944</v>
      </c>
      <c r="F726" s="2" t="s">
        <v>7</v>
      </c>
      <c r="G726" s="2"/>
      <c r="H726" s="2"/>
      <c r="I726" s="2"/>
      <c r="J726" s="2"/>
      <c r="K726" s="2"/>
      <c r="L726" s="2"/>
      <c r="M726" s="2"/>
      <c r="N726" s="2"/>
      <c r="O726" s="2"/>
      <c r="P726" s="2"/>
      <c r="Q726" s="2"/>
    </row>
    <row r="727" spans="1:17" s="8" customFormat="1" ht="32.25" thickBot="1" x14ac:dyDescent="0.3">
      <c r="A727" s="2" t="s">
        <v>3684</v>
      </c>
      <c r="B727" s="2" t="s">
        <v>3685</v>
      </c>
      <c r="C727" s="2" t="s">
        <v>1051</v>
      </c>
      <c r="D727" s="2" t="s">
        <v>3686</v>
      </c>
      <c r="E727" s="2" t="s">
        <v>3687</v>
      </c>
      <c r="F727" s="2" t="s">
        <v>7</v>
      </c>
      <c r="G727" s="2"/>
      <c r="H727" s="2"/>
      <c r="I727" s="2"/>
      <c r="J727" s="2"/>
      <c r="K727" s="2"/>
      <c r="L727" s="2"/>
      <c r="M727" s="2"/>
      <c r="N727" s="2"/>
      <c r="O727" s="2"/>
      <c r="P727" s="2"/>
      <c r="Q727" s="2"/>
    </row>
    <row r="728" spans="1:17" s="8" customFormat="1" ht="32.25" thickBot="1" x14ac:dyDescent="0.3">
      <c r="A728" s="2" t="s">
        <v>1945</v>
      </c>
      <c r="B728" s="2" t="s">
        <v>1946</v>
      </c>
      <c r="C728" s="2"/>
      <c r="D728" s="2" t="s">
        <v>1947</v>
      </c>
      <c r="E728" s="2" t="s">
        <v>1948</v>
      </c>
      <c r="F728" s="2" t="s">
        <v>7</v>
      </c>
      <c r="G728" s="2"/>
      <c r="H728" s="2"/>
      <c r="I728" s="2"/>
      <c r="J728" s="2"/>
      <c r="K728" s="2"/>
      <c r="L728" s="2"/>
      <c r="M728" s="2"/>
      <c r="N728" s="2"/>
      <c r="O728" s="2"/>
      <c r="P728" s="2"/>
      <c r="Q728" s="2"/>
    </row>
    <row r="729" spans="1:17" s="8" customFormat="1" ht="32.25" thickBot="1" x14ac:dyDescent="0.3">
      <c r="A729" s="2" t="s">
        <v>1949</v>
      </c>
      <c r="B729" s="2"/>
      <c r="C729" s="2"/>
      <c r="D729" s="2" t="s">
        <v>1950</v>
      </c>
      <c r="E729" s="2" t="s">
        <v>1951</v>
      </c>
      <c r="F729" s="2" t="s">
        <v>7</v>
      </c>
      <c r="G729" s="2"/>
      <c r="H729" s="2"/>
      <c r="I729" s="2"/>
      <c r="J729" s="2"/>
      <c r="K729" s="2"/>
      <c r="L729" s="2"/>
      <c r="M729" s="2"/>
      <c r="N729" s="2"/>
      <c r="O729" s="2"/>
      <c r="P729" s="2"/>
      <c r="Q729" s="2"/>
    </row>
    <row r="730" spans="1:17" s="8" customFormat="1" ht="48" thickBot="1" x14ac:dyDescent="0.3">
      <c r="A730" s="2" t="s">
        <v>1952</v>
      </c>
      <c r="B730" s="2" t="s">
        <v>1953</v>
      </c>
      <c r="C730" s="2"/>
      <c r="D730" s="2" t="s">
        <v>1954</v>
      </c>
      <c r="E730" s="2" t="s">
        <v>1955</v>
      </c>
      <c r="F730" s="2" t="s">
        <v>7</v>
      </c>
      <c r="G730" s="2"/>
      <c r="H730" s="2"/>
      <c r="I730" s="2"/>
      <c r="J730" s="2"/>
      <c r="K730" s="2"/>
      <c r="L730" s="2"/>
      <c r="M730" s="2"/>
      <c r="N730" s="2"/>
      <c r="O730" s="2"/>
      <c r="P730" s="2"/>
      <c r="Q730" s="2"/>
    </row>
    <row r="731" spans="1:17" s="8" customFormat="1" ht="48" thickBot="1" x14ac:dyDescent="0.3">
      <c r="A731" s="4" t="str">
        <f ca="1">IFERROR(__xludf.DUMMYFUNCTION("""COMPUTED_VALUE"""),"Process and Substance / by Stephen Goldstein and Michael Joachim Bonell   edited with a priface by Roger Cotterrell.")</f>
        <v>Process and Substance / by Stephen Goldstein and Michael Joachim Bonell   edited with a priface by Roger Cotterrell.</v>
      </c>
      <c r="B731" s="5" t="str">
        <f ca="1">IFERROR(__xludf.DUMMYFUNCTION("""COMPUTED_VALUE"""),"Goldstein, Stephen.")</f>
        <v>Goldstein, Stephen.</v>
      </c>
      <c r="C731" s="5"/>
      <c r="D731" s="4" t="str">
        <f ca="1">IFERROR(__xludf.DUMMYFUNCTION("""COMPUTED_VALUE"""),"London   Dublin   Edinburg : Butterworhts, 1995.")</f>
        <v>London   Dublin   Edinburg : Butterworhts, 1995.</v>
      </c>
      <c r="E731" s="5" t="str">
        <f ca="1">IFERROR(__xludf.DUMMYFUNCTION("""COMPUTED_VALUE"""),"341.96:347.7(4-672EC) GolS p 1995")</f>
        <v>341.96:347.7(4-672EC) GolS p 1995</v>
      </c>
      <c r="F731" s="6" t="str">
        <f ca="1">IFERROR(__xludf.DUMMYFUNCTION("""COMPUTED_VALUE"""),"Αίθουσα Διεθνούς Δικαίου και Εμπορικού Δικαίου")</f>
        <v>Αίθουσα Διεθνούς Δικαίου και Εμπορικού Δικαίου</v>
      </c>
      <c r="G731" s="2"/>
      <c r="H731" s="2"/>
      <c r="I731" s="2"/>
      <c r="J731" s="2"/>
      <c r="K731" s="2"/>
      <c r="L731" s="2"/>
      <c r="M731" s="2"/>
      <c r="N731" s="2"/>
      <c r="O731" s="2"/>
      <c r="P731" s="2"/>
      <c r="Q731" s="2"/>
    </row>
    <row r="732" spans="1:17" s="8" customFormat="1" ht="48" thickBot="1" x14ac:dyDescent="0.3">
      <c r="A732" s="2" t="s">
        <v>2624</v>
      </c>
      <c r="B732" s="2" t="s">
        <v>2625</v>
      </c>
      <c r="C732" s="2" t="s">
        <v>21</v>
      </c>
      <c r="D732" s="2" t="s">
        <v>2626</v>
      </c>
      <c r="E732" s="2" t="s">
        <v>2627</v>
      </c>
      <c r="F732" s="2" t="s">
        <v>7</v>
      </c>
      <c r="G732" s="2"/>
      <c r="H732" s="2"/>
      <c r="I732" s="2"/>
      <c r="J732" s="2"/>
      <c r="K732" s="2"/>
      <c r="L732" s="2"/>
      <c r="M732" s="2"/>
      <c r="N732" s="2"/>
      <c r="O732" s="2"/>
      <c r="P732" s="2"/>
      <c r="Q732" s="2"/>
    </row>
    <row r="733" spans="1:17" s="8" customFormat="1" ht="48" thickBot="1" x14ac:dyDescent="0.3">
      <c r="A733" s="2" t="s">
        <v>1956</v>
      </c>
      <c r="B733" s="2" t="s">
        <v>1957</v>
      </c>
      <c r="C733" s="2"/>
      <c r="D733" s="2" t="s">
        <v>1958</v>
      </c>
      <c r="E733" s="2" t="s">
        <v>1959</v>
      </c>
      <c r="F733" s="2" t="s">
        <v>7</v>
      </c>
      <c r="G733" s="2"/>
      <c r="H733" s="2"/>
      <c r="I733" s="2"/>
      <c r="J733" s="2"/>
      <c r="K733" s="2"/>
      <c r="L733" s="2"/>
      <c r="M733" s="2"/>
      <c r="N733" s="2"/>
      <c r="O733" s="2"/>
      <c r="P733" s="2"/>
      <c r="Q733" s="2"/>
    </row>
    <row r="734" spans="1:17" s="8" customFormat="1" ht="32.25" thickBot="1" x14ac:dyDescent="0.3">
      <c r="A734" s="2" t="s">
        <v>3688</v>
      </c>
      <c r="B734" s="2" t="s">
        <v>3689</v>
      </c>
      <c r="C734" s="2"/>
      <c r="D734" s="2" t="s">
        <v>3690</v>
      </c>
      <c r="E734" s="2" t="s">
        <v>3691</v>
      </c>
      <c r="F734" s="2" t="s">
        <v>7</v>
      </c>
      <c r="G734" s="2"/>
      <c r="H734" s="2"/>
      <c r="I734" s="2"/>
      <c r="J734" s="2"/>
      <c r="K734" s="2"/>
      <c r="L734" s="2"/>
      <c r="M734" s="2"/>
      <c r="N734" s="2"/>
      <c r="O734" s="2"/>
      <c r="P734" s="2"/>
      <c r="Q734" s="2"/>
    </row>
    <row r="735" spans="1:17" s="8" customFormat="1" ht="63.75" thickBot="1" x14ac:dyDescent="0.3">
      <c r="A735" s="2" t="s">
        <v>1960</v>
      </c>
      <c r="B735" s="2" t="s">
        <v>1961</v>
      </c>
      <c r="C735" s="2"/>
      <c r="D735" s="2" t="s">
        <v>1962</v>
      </c>
      <c r="E735" s="2" t="s">
        <v>1963</v>
      </c>
      <c r="F735" s="2" t="s">
        <v>7</v>
      </c>
      <c r="G735" s="2"/>
      <c r="H735" s="2"/>
      <c r="I735" s="2"/>
      <c r="J735" s="2"/>
      <c r="K735" s="2"/>
      <c r="L735" s="2"/>
      <c r="M735" s="2"/>
      <c r="N735" s="2"/>
      <c r="O735" s="2"/>
      <c r="P735" s="2"/>
      <c r="Q735" s="2"/>
    </row>
    <row r="736" spans="1:17" s="8" customFormat="1" ht="32.25" thickBot="1" x14ac:dyDescent="0.3">
      <c r="A736" s="2" t="s">
        <v>3692</v>
      </c>
      <c r="B736" s="2"/>
      <c r="C736" s="2"/>
      <c r="D736" s="2" t="s">
        <v>3693</v>
      </c>
      <c r="E736" s="2" t="s">
        <v>3694</v>
      </c>
      <c r="F736" s="2" t="s">
        <v>7</v>
      </c>
      <c r="G736" s="2"/>
      <c r="H736" s="2"/>
      <c r="I736" s="2"/>
      <c r="J736" s="2"/>
      <c r="K736" s="2"/>
      <c r="L736" s="2"/>
      <c r="M736" s="2"/>
      <c r="N736" s="2"/>
      <c r="O736" s="2"/>
      <c r="P736" s="2"/>
      <c r="Q736" s="2"/>
    </row>
    <row r="737" spans="1:17" s="8" customFormat="1" ht="32.25" thickBot="1" x14ac:dyDescent="0.3">
      <c r="A737" s="4" t="str">
        <f ca="1">IFERROR(__xludf.DUMMYFUNCTION("""COMPUTED_VALUE"""),"Internationales Handelsvertreterrecht / Stumpf, Detzer, Immesberger ; hrsg. von Herbert Stumpf.")</f>
        <v>Internationales Handelsvertreterrecht / Stumpf, Detzer, Immesberger ; hrsg. von Herbert Stumpf.</v>
      </c>
      <c r="B737" s="5"/>
      <c r="C737" s="5"/>
      <c r="D737" s="4" t="str">
        <f ca="1">IFERROR(__xludf.DUMMYFUNCTION("""COMPUTED_VALUE"""),"Heidelberg : Verlagsgesellschaft Recht u. Wirtschaft, 1977-.")</f>
        <v>Heidelberg : Verlagsgesellschaft Recht u. Wirtschaft, 1977-.</v>
      </c>
      <c r="E737" s="5" t="str">
        <f ca="1">IFERROR(__xludf.DUMMYFUNCTION("""COMPUTED_VALUE"""),"341.96:347.717 StuH i 1977 2")</f>
        <v>341.96:347.717 StuH i 1977 2</v>
      </c>
      <c r="F737" s="6" t="str">
        <f ca="1">IFERROR(__xludf.DUMMYFUNCTION("""COMPUTED_VALUE"""),"Αίθουσα Διεθνούς Δικαίου και Εμπορικού Δικαίου")</f>
        <v>Αίθουσα Διεθνούς Δικαίου και Εμπορικού Δικαίου</v>
      </c>
      <c r="G737" s="2"/>
      <c r="H737" s="2"/>
      <c r="I737" s="2"/>
      <c r="J737" s="2"/>
      <c r="K737" s="2"/>
      <c r="L737" s="2"/>
      <c r="M737" s="2"/>
      <c r="N737" s="2"/>
      <c r="O737" s="2"/>
      <c r="P737" s="2"/>
      <c r="Q737" s="2"/>
    </row>
    <row r="738" spans="1:17" s="8" customFormat="1" ht="32.25" thickBot="1" x14ac:dyDescent="0.3">
      <c r="A738" s="2" t="s">
        <v>1964</v>
      </c>
      <c r="B738" s="2" t="s">
        <v>1965</v>
      </c>
      <c r="C738" s="2"/>
      <c r="D738" s="2" t="s">
        <v>1966</v>
      </c>
      <c r="E738" s="2" t="s">
        <v>1967</v>
      </c>
      <c r="F738" s="2" t="s">
        <v>7</v>
      </c>
      <c r="G738" s="2"/>
      <c r="H738" s="2"/>
      <c r="I738" s="2"/>
      <c r="J738" s="2"/>
      <c r="K738" s="2"/>
      <c r="L738" s="2"/>
      <c r="M738" s="2"/>
      <c r="N738" s="2"/>
      <c r="O738" s="2"/>
      <c r="P738" s="2"/>
      <c r="Q738" s="2"/>
    </row>
    <row r="739" spans="1:17" s="8" customFormat="1" ht="32.25" thickBot="1" x14ac:dyDescent="0.3">
      <c r="A739" s="2" t="s">
        <v>545</v>
      </c>
      <c r="B739" s="2" t="s">
        <v>546</v>
      </c>
      <c r="C739" s="2"/>
      <c r="D739" s="2" t="s">
        <v>547</v>
      </c>
      <c r="E739" s="2" t="s">
        <v>548</v>
      </c>
      <c r="F739" s="2" t="s">
        <v>7</v>
      </c>
      <c r="G739" s="2"/>
      <c r="H739" s="2"/>
      <c r="I739" s="2"/>
      <c r="J739" s="2"/>
      <c r="K739" s="2"/>
      <c r="L739" s="2"/>
      <c r="M739" s="2"/>
      <c r="N739" s="2"/>
      <c r="O739" s="2"/>
      <c r="P739" s="2"/>
      <c r="Q739" s="2"/>
    </row>
    <row r="740" spans="1:17" s="8" customFormat="1" ht="32.25" thickBot="1" x14ac:dyDescent="0.3">
      <c r="A740" s="2" t="s">
        <v>549</v>
      </c>
      <c r="B740" s="2" t="s">
        <v>550</v>
      </c>
      <c r="C740" s="2"/>
      <c r="D740" s="2" t="s">
        <v>551</v>
      </c>
      <c r="E740" s="2" t="s">
        <v>552</v>
      </c>
      <c r="F740" s="2" t="s">
        <v>7</v>
      </c>
      <c r="G740" s="2"/>
      <c r="H740" s="2"/>
      <c r="I740" s="2"/>
      <c r="J740" s="2"/>
      <c r="K740" s="2"/>
      <c r="L740" s="2"/>
      <c r="M740" s="2"/>
      <c r="N740" s="2"/>
      <c r="O740" s="2"/>
      <c r="P740" s="2"/>
      <c r="Q740" s="2"/>
    </row>
    <row r="741" spans="1:17" s="8" customFormat="1" ht="48" thickBot="1" x14ac:dyDescent="0.3">
      <c r="A741" s="2" t="s">
        <v>3695</v>
      </c>
      <c r="B741" s="2" t="s">
        <v>3696</v>
      </c>
      <c r="C741" s="2"/>
      <c r="D741" s="2" t="s">
        <v>3697</v>
      </c>
      <c r="E741" s="2" t="s">
        <v>3698</v>
      </c>
      <c r="F741" s="2" t="s">
        <v>7</v>
      </c>
      <c r="G741" s="2"/>
      <c r="H741" s="2"/>
      <c r="I741" s="2"/>
      <c r="J741" s="2"/>
      <c r="K741" s="2"/>
      <c r="L741" s="2"/>
      <c r="M741" s="2"/>
      <c r="N741" s="2"/>
      <c r="O741" s="2"/>
      <c r="P741" s="2"/>
      <c r="Q741" s="2"/>
    </row>
    <row r="742" spans="1:17" s="8" customFormat="1" ht="48" thickBot="1" x14ac:dyDescent="0.3">
      <c r="A742" s="2" t="s">
        <v>3699</v>
      </c>
      <c r="B742" s="2" t="s">
        <v>3700</v>
      </c>
      <c r="C742" s="2"/>
      <c r="D742" s="2" t="s">
        <v>3701</v>
      </c>
      <c r="E742" s="2" t="s">
        <v>3702</v>
      </c>
      <c r="F742" s="2" t="s">
        <v>7</v>
      </c>
      <c r="G742" s="2"/>
      <c r="H742" s="2"/>
      <c r="I742" s="2"/>
      <c r="J742" s="2"/>
      <c r="K742" s="2"/>
      <c r="L742" s="2"/>
      <c r="M742" s="2"/>
      <c r="N742" s="2"/>
      <c r="O742" s="2"/>
      <c r="P742" s="2"/>
      <c r="Q742" s="2"/>
    </row>
    <row r="743" spans="1:17" s="8" customFormat="1" ht="63.75" thickBot="1" x14ac:dyDescent="0.3">
      <c r="A743" s="2" t="s">
        <v>4429</v>
      </c>
      <c r="B743" s="2" t="s">
        <v>4430</v>
      </c>
      <c r="C743" s="2"/>
      <c r="D743" s="2" t="s">
        <v>4431</v>
      </c>
      <c r="E743" s="2" t="s">
        <v>4432</v>
      </c>
      <c r="F743" s="2" t="s">
        <v>7</v>
      </c>
      <c r="G743" s="2"/>
      <c r="H743" s="2"/>
      <c r="I743" s="2"/>
      <c r="J743" s="2"/>
      <c r="K743" s="2"/>
      <c r="L743" s="2"/>
      <c r="M743" s="2"/>
      <c r="N743" s="2"/>
      <c r="O743" s="2"/>
      <c r="P743" s="2"/>
      <c r="Q743" s="2"/>
    </row>
    <row r="744" spans="1:17" s="8" customFormat="1" ht="48" thickBot="1" x14ac:dyDescent="0.3">
      <c r="A744" s="2" t="s">
        <v>2628</v>
      </c>
      <c r="B744" s="2" t="s">
        <v>2629</v>
      </c>
      <c r="C744" s="2"/>
      <c r="D744" s="2" t="s">
        <v>2630</v>
      </c>
      <c r="E744" s="2" t="s">
        <v>2631</v>
      </c>
      <c r="F744" s="2" t="s">
        <v>7</v>
      </c>
      <c r="G744" s="2"/>
      <c r="H744" s="2"/>
      <c r="I744" s="2"/>
      <c r="J744" s="2"/>
      <c r="K744" s="2"/>
      <c r="L744" s="2"/>
      <c r="M744" s="2"/>
      <c r="N744" s="2"/>
      <c r="O744" s="2"/>
      <c r="P744" s="2"/>
      <c r="Q744" s="2"/>
    </row>
    <row r="745" spans="1:17" s="8" customFormat="1" ht="48" thickBot="1" x14ac:dyDescent="0.3">
      <c r="A745" s="2" t="s">
        <v>53</v>
      </c>
      <c r="B745" s="2"/>
      <c r="C745" s="2"/>
      <c r="D745" s="2" t="s">
        <v>52</v>
      </c>
      <c r="E745" s="2" t="s">
        <v>51</v>
      </c>
      <c r="F745" s="2" t="s">
        <v>7</v>
      </c>
      <c r="G745" s="2"/>
      <c r="H745" s="2"/>
      <c r="I745" s="2"/>
      <c r="J745" s="2"/>
      <c r="K745" s="2"/>
      <c r="L745" s="2"/>
      <c r="M745" s="2"/>
      <c r="N745" s="2"/>
      <c r="O745" s="2"/>
      <c r="P745" s="2"/>
      <c r="Q745" s="2"/>
    </row>
    <row r="746" spans="1:17" s="8" customFormat="1" ht="32.25" thickBot="1" x14ac:dyDescent="0.3">
      <c r="A746" s="2" t="s">
        <v>1968</v>
      </c>
      <c r="B746" s="2" t="s">
        <v>1969</v>
      </c>
      <c r="C746" s="2"/>
      <c r="D746" s="2" t="s">
        <v>1970</v>
      </c>
      <c r="E746" s="2" t="s">
        <v>1971</v>
      </c>
      <c r="F746" s="2" t="s">
        <v>7</v>
      </c>
      <c r="G746" s="2"/>
      <c r="H746" s="2"/>
      <c r="I746" s="2"/>
      <c r="J746" s="2"/>
      <c r="K746" s="2"/>
      <c r="L746" s="2"/>
      <c r="M746" s="2"/>
      <c r="N746" s="2"/>
      <c r="O746" s="2"/>
      <c r="P746" s="2"/>
      <c r="Q746" s="2"/>
    </row>
    <row r="747" spans="1:17" s="8" customFormat="1" ht="74.25" customHeight="1" thickBot="1" x14ac:dyDescent="0.3">
      <c r="A747" s="2" t="s">
        <v>3703</v>
      </c>
      <c r="B747" s="2"/>
      <c r="C747" s="2"/>
      <c r="D747" s="2" t="s">
        <v>3704</v>
      </c>
      <c r="E747" s="2" t="s">
        <v>3705</v>
      </c>
      <c r="F747" s="2" t="s">
        <v>7</v>
      </c>
      <c r="G747" s="2"/>
      <c r="H747" s="2"/>
      <c r="I747" s="2"/>
      <c r="J747" s="2"/>
      <c r="K747" s="2"/>
      <c r="L747" s="2"/>
      <c r="M747" s="2"/>
      <c r="N747" s="2"/>
      <c r="O747" s="2"/>
      <c r="P747" s="2"/>
      <c r="Q747" s="2"/>
    </row>
    <row r="748" spans="1:17" s="8" customFormat="1" ht="111" thickBot="1" x14ac:dyDescent="0.3">
      <c r="A748" s="2" t="s">
        <v>1190</v>
      </c>
      <c r="B748" s="2" t="s">
        <v>1191</v>
      </c>
      <c r="C748" s="2" t="s">
        <v>1192</v>
      </c>
      <c r="D748" s="2" t="s">
        <v>1193</v>
      </c>
      <c r="E748" s="2" t="s">
        <v>1194</v>
      </c>
      <c r="F748" s="2" t="s">
        <v>7</v>
      </c>
      <c r="G748" s="2"/>
      <c r="H748" s="2"/>
      <c r="I748" s="2"/>
      <c r="J748" s="2"/>
      <c r="K748" s="2"/>
      <c r="L748" s="2"/>
      <c r="M748" s="2"/>
      <c r="N748" s="2"/>
      <c r="O748" s="2"/>
      <c r="P748" s="2"/>
      <c r="Q748" s="2"/>
    </row>
    <row r="749" spans="1:17" s="8" customFormat="1" ht="32.25" thickBot="1" x14ac:dyDescent="0.3">
      <c r="A749" s="2" t="s">
        <v>3706</v>
      </c>
      <c r="B749" s="2" t="s">
        <v>3707</v>
      </c>
      <c r="C749" s="2"/>
      <c r="D749" s="2" t="s">
        <v>3708</v>
      </c>
      <c r="E749" s="2" t="s">
        <v>3709</v>
      </c>
      <c r="F749" s="2" t="s">
        <v>7</v>
      </c>
      <c r="G749" s="2"/>
      <c r="H749" s="2"/>
      <c r="I749" s="2"/>
      <c r="J749" s="2"/>
      <c r="K749" s="2"/>
      <c r="L749" s="2"/>
      <c r="M749" s="2"/>
      <c r="N749" s="2"/>
      <c r="O749" s="2"/>
      <c r="P749" s="2"/>
      <c r="Q749" s="2"/>
    </row>
    <row r="750" spans="1:17" s="8" customFormat="1" ht="32.25" thickBot="1" x14ac:dyDescent="0.3">
      <c r="A750" s="2" t="s">
        <v>2632</v>
      </c>
      <c r="B750" s="2" t="s">
        <v>2633</v>
      </c>
      <c r="C750" s="2"/>
      <c r="D750" s="2" t="s">
        <v>2634</v>
      </c>
      <c r="E750" s="2" t="s">
        <v>2635</v>
      </c>
      <c r="F750" s="2" t="s">
        <v>7</v>
      </c>
      <c r="G750" s="2"/>
      <c r="H750" s="2"/>
      <c r="I750" s="2"/>
      <c r="J750" s="2"/>
      <c r="K750" s="2"/>
      <c r="L750" s="2"/>
      <c r="M750" s="2"/>
      <c r="N750" s="2"/>
      <c r="O750" s="2"/>
      <c r="P750" s="2"/>
      <c r="Q750" s="2"/>
    </row>
    <row r="751" spans="1:17" s="8" customFormat="1" ht="79.5" thickBot="1" x14ac:dyDescent="0.3">
      <c r="A751" s="2" t="s">
        <v>1188</v>
      </c>
      <c r="B751" s="2"/>
      <c r="C751" s="2"/>
      <c r="D751" s="2" t="s">
        <v>1189</v>
      </c>
      <c r="E751" s="2" t="s">
        <v>5532</v>
      </c>
      <c r="F751" s="2" t="s">
        <v>7</v>
      </c>
      <c r="G751" s="2"/>
      <c r="H751" s="2"/>
      <c r="I751" s="2"/>
      <c r="J751" s="2"/>
      <c r="K751" s="2"/>
      <c r="L751" s="2"/>
      <c r="M751" s="2"/>
      <c r="N751" s="2"/>
      <c r="O751" s="2"/>
      <c r="P751" s="2"/>
      <c r="Q751" s="2"/>
    </row>
    <row r="752" spans="1:17" s="8" customFormat="1" ht="79.5" thickBot="1" x14ac:dyDescent="0.3">
      <c r="A752" s="4" t="str">
        <f ca="1">IFERROR(__xludf.DUMMYFUNCTION("""COMPUTED_VALUE"""),"Οι συμφωνίες παρέκτασης διεθνούς δικαιοδοσίας επί αστικών - εμπορικών διαφορών : συγκριτικό - αυτόνομο ελληνικό δίκαιο - ευρωπαϊκό δίκαιο - Σύμβαση της Χάγης / Αθανάσιος Π. Πανταζόπουλος   πρόλογος Κωνσταντίνος Φ. Καλαβρός.")</f>
        <v>Οι συμφωνίες παρέκτασης διεθνούς δικαιοδοσίας επί αστικών - εμπορικών διαφορών : συγκριτικό - αυτόνομο ελληνικό δίκαιο - ευρωπαϊκό δίκαιο - Σύμβαση της Χάγης / Αθανάσιος Π. Πανταζόπουλος   πρόλογος Κωνσταντίνος Φ. Καλαβρός.</v>
      </c>
      <c r="B752" s="5" t="str">
        <f ca="1">IFERROR(__xludf.DUMMYFUNCTION("""COMPUTED_VALUE"""),"Πανταζόπουλος, Αθανάσιος Π.")</f>
        <v>Πανταζόπουλος, Αθανάσιος Π.</v>
      </c>
      <c r="C752" s="5"/>
      <c r="D752" s="4" t="str">
        <f ca="1">IFERROR(__xludf.DUMMYFUNCTION("""COMPUTED_VALUE"""),"Αθήνα   Θεσσαλονίκη : Εκδόσεις Σάκκουλα, 2023.")</f>
        <v>Αθήνα   Θεσσαλονίκη : Εκδόσεις Σάκκουλα, 2023.</v>
      </c>
      <c r="E752" s="5" t="str">
        <f ca="1">IFERROR(__xludf.DUMMYFUNCTION("""COMPUTED_VALUE"""),"341.98 ΠανΑ σ 2023")</f>
        <v>341.98 ΠανΑ σ 2023</v>
      </c>
      <c r="F752" s="6" t="str">
        <f ca="1">IFERROR(__xludf.DUMMYFUNCTION("""COMPUTED_VALUE"""),"Αίθουσα Διεθνούς Δικαίου και Εμπορικού Δικαίου")</f>
        <v>Αίθουσα Διεθνούς Δικαίου και Εμπορικού Δικαίου</v>
      </c>
      <c r="G752" s="2"/>
      <c r="H752" s="2"/>
      <c r="I752" s="2"/>
      <c r="J752" s="2"/>
      <c r="K752" s="2"/>
      <c r="L752" s="2"/>
      <c r="M752" s="2"/>
      <c r="N752" s="2"/>
      <c r="O752" s="2"/>
      <c r="P752" s="2"/>
      <c r="Q752" s="2"/>
    </row>
    <row r="753" spans="1:17" s="8" customFormat="1" ht="48" thickBot="1" x14ac:dyDescent="0.3">
      <c r="A753" s="2" t="s">
        <v>4433</v>
      </c>
      <c r="B753" s="2" t="s">
        <v>4434</v>
      </c>
      <c r="C753" s="2"/>
      <c r="D753" s="2" t="s">
        <v>4435</v>
      </c>
      <c r="E753" s="2" t="s">
        <v>4436</v>
      </c>
      <c r="F753" s="2" t="s">
        <v>7</v>
      </c>
      <c r="G753" s="2"/>
      <c r="H753" s="2"/>
      <c r="I753" s="2"/>
      <c r="J753" s="2"/>
      <c r="K753" s="2"/>
      <c r="L753" s="2"/>
      <c r="M753" s="2"/>
      <c r="N753" s="2"/>
      <c r="O753" s="2"/>
      <c r="P753" s="2"/>
      <c r="Q753" s="2"/>
    </row>
    <row r="754" spans="1:17" s="8" customFormat="1" ht="48" thickBot="1" x14ac:dyDescent="0.3">
      <c r="A754" s="4" t="str">
        <f ca="1">IFERROR(__xludf.DUMMYFUNCTION("""COMPUTED_VALUE"""),"The international symposium on civil justice in the era of globalization : Tokyo, August 1992 : collected reports / edited by the Editorial Board of the ISCJ.")</f>
        <v>The international symposium on civil justice in the era of globalization : Tokyo, August 1992 : collected reports / edited by the Editorial Board of the ISCJ.</v>
      </c>
      <c r="B754" s="5"/>
      <c r="C754" s="5"/>
      <c r="D754" s="4" t="str">
        <f ca="1">IFERROR(__xludf.DUMMYFUNCTION("""COMPUTED_VALUE"""),"Tokyo : Shinzan Publishing, 1993.")</f>
        <v>Tokyo : Shinzan Publishing, 1993.</v>
      </c>
      <c r="E754" s="5" t="str">
        <f ca="1">IFERROR(__xludf.DUMMYFUNCTION("""COMPUTED_VALUE"""),"341.98(063) ISC1992 1993")</f>
        <v>341.98(063) ISC1992 1993</v>
      </c>
      <c r="F754" s="6" t="str">
        <f ca="1">IFERROR(__xludf.DUMMYFUNCTION("""COMPUTED_VALUE"""),"Αίθουσα Διεθνούς Δικαίου και Εμπορικού Δικαίου")</f>
        <v>Αίθουσα Διεθνούς Δικαίου και Εμπορικού Δικαίου</v>
      </c>
      <c r="G754" s="2"/>
      <c r="H754" s="2"/>
      <c r="I754" s="2"/>
      <c r="J754" s="2"/>
      <c r="K754" s="2"/>
      <c r="L754" s="2"/>
      <c r="M754" s="2"/>
      <c r="N754" s="2"/>
      <c r="O754" s="2"/>
      <c r="P754" s="2"/>
      <c r="Q754" s="2"/>
    </row>
    <row r="755" spans="1:17" s="8" customFormat="1" ht="48" thickBot="1" x14ac:dyDescent="0.3">
      <c r="A755" s="2" t="s">
        <v>1972</v>
      </c>
      <c r="B755" s="2"/>
      <c r="C755" s="2"/>
      <c r="D755" s="2" t="s">
        <v>1973</v>
      </c>
      <c r="E755" s="2" t="s">
        <v>1974</v>
      </c>
      <c r="F755" s="2" t="s">
        <v>7</v>
      </c>
      <c r="G755" s="2"/>
      <c r="H755" s="2"/>
      <c r="I755" s="2"/>
      <c r="J755" s="2"/>
      <c r="K755" s="2"/>
      <c r="L755" s="2"/>
      <c r="M755" s="2"/>
      <c r="N755" s="2"/>
      <c r="O755" s="2"/>
      <c r="P755" s="2"/>
      <c r="Q755" s="2"/>
    </row>
    <row r="756" spans="1:17" s="8" customFormat="1" ht="48" thickBot="1" x14ac:dyDescent="0.3">
      <c r="A756" s="2" t="s">
        <v>1975</v>
      </c>
      <c r="B756" s="2" t="s">
        <v>1976</v>
      </c>
      <c r="C756" s="2"/>
      <c r="D756" s="2" t="s">
        <v>1977</v>
      </c>
      <c r="E756" s="2" t="s">
        <v>1978</v>
      </c>
      <c r="F756" s="2" t="s">
        <v>7</v>
      </c>
      <c r="G756" s="2"/>
      <c r="H756" s="2"/>
      <c r="I756" s="2"/>
      <c r="J756" s="2"/>
      <c r="K756" s="2"/>
      <c r="L756" s="2"/>
      <c r="M756" s="2"/>
      <c r="N756" s="2"/>
      <c r="O756" s="2"/>
      <c r="P756" s="2"/>
      <c r="Q756" s="2"/>
    </row>
    <row r="757" spans="1:17" s="8" customFormat="1" ht="48" thickBot="1" x14ac:dyDescent="0.3">
      <c r="A757" s="2" t="s">
        <v>1975</v>
      </c>
      <c r="B757" s="2" t="s">
        <v>1976</v>
      </c>
      <c r="C757" s="2"/>
      <c r="D757" s="2" t="s">
        <v>1977</v>
      </c>
      <c r="E757" s="2" t="s">
        <v>3710</v>
      </c>
      <c r="F757" s="2" t="s">
        <v>7</v>
      </c>
      <c r="G757" s="2"/>
      <c r="H757" s="2"/>
      <c r="I757" s="2"/>
      <c r="J757" s="2"/>
      <c r="K757" s="2"/>
      <c r="L757" s="2"/>
      <c r="M757" s="2"/>
      <c r="N757" s="2"/>
      <c r="O757" s="2"/>
      <c r="P757" s="2"/>
      <c r="Q757" s="2"/>
    </row>
    <row r="758" spans="1:17" s="8" customFormat="1" ht="48" thickBot="1" x14ac:dyDescent="0.3">
      <c r="A758" s="2" t="s">
        <v>1975</v>
      </c>
      <c r="B758" s="2" t="s">
        <v>1976</v>
      </c>
      <c r="C758" s="2"/>
      <c r="D758" s="2" t="s">
        <v>1977</v>
      </c>
      <c r="E758" s="2" t="s">
        <v>3711</v>
      </c>
      <c r="F758" s="2" t="s">
        <v>7</v>
      </c>
      <c r="G758" s="2"/>
      <c r="H758" s="2"/>
      <c r="I758" s="2"/>
      <c r="J758" s="2"/>
      <c r="K758" s="2"/>
      <c r="L758" s="2"/>
      <c r="M758" s="2"/>
      <c r="N758" s="2"/>
      <c r="O758" s="2"/>
      <c r="P758" s="2"/>
      <c r="Q758" s="2"/>
    </row>
    <row r="759" spans="1:17" s="8" customFormat="1" ht="63.75" thickBot="1" x14ac:dyDescent="0.3">
      <c r="A759" s="4" t="str">
        <f ca="1">IFERROR(__xludf.DUMMYFUNCTION("""COMPUTED_VALUE"""),"Procedural law on the threshold of a new millennium : XI. World Congress on Procedural Law, 23rd - 28th of August 1999 : general reports / International Association of Procedural Law.")</f>
        <v>Procedural law on the threshold of a new millennium : XI. World Congress on Procedural Law, 23rd - 28th of August 1999 : general reports / International Association of Procedural Law.</v>
      </c>
      <c r="B759" s="5" t="str">
        <f ca="1">IFERROR(__xludf.DUMMYFUNCTION("""COMPUTED_VALUE"""),"World Congress on Procedural Law  (11th : 1999 : Vienna)")</f>
        <v>World Congress on Procedural Law  (11th : 1999 : Vienna)</v>
      </c>
      <c r="C759" s="5"/>
      <c r="D759" s="4" t="str">
        <f ca="1">IFERROR(__xludf.DUMMYFUNCTION("""COMPUTED_VALUE"""),"Vienna : Linde Verlag, [2000]")</f>
        <v>Vienna : Linde Verlag, [2000]</v>
      </c>
      <c r="E759" s="5" t="str">
        <f ca="1">IFERROR(__xludf.DUMMYFUNCTION("""COMPUTED_VALUE"""),"341.98(063) WCPL1999 p [2000]")</f>
        <v>341.98(063) WCPL1999 p [2000]</v>
      </c>
      <c r="F759" s="6" t="str">
        <f ca="1">IFERROR(__xludf.DUMMYFUNCTION("""COMPUTED_VALUE"""),"Αίθουσα Διεθνούς Δικαίου και Εμπορικού Δικαίου;""Δωρεά Κεραμέως""")</f>
        <v>Αίθουσα Διεθνούς Δικαίου και Εμπορικού Δικαίου;"Δωρεά Κεραμέως"</v>
      </c>
      <c r="G759" s="2"/>
      <c r="H759" s="2"/>
      <c r="I759" s="2"/>
      <c r="J759" s="2"/>
      <c r="K759" s="2"/>
      <c r="L759" s="2"/>
      <c r="M759" s="2"/>
      <c r="N759" s="2"/>
      <c r="O759" s="2"/>
      <c r="P759" s="2"/>
      <c r="Q759" s="2"/>
    </row>
    <row r="760" spans="1:17" s="8" customFormat="1" ht="95.25" thickBot="1" x14ac:dyDescent="0.3">
      <c r="A760" s="2" t="s">
        <v>1195</v>
      </c>
      <c r="B760" s="2" t="s">
        <v>1196</v>
      </c>
      <c r="C760" s="2"/>
      <c r="D760" s="2" t="s">
        <v>1197</v>
      </c>
      <c r="E760" s="2" t="s">
        <v>1198</v>
      </c>
      <c r="F760" s="2" t="s">
        <v>7</v>
      </c>
      <c r="G760" s="2"/>
      <c r="H760" s="2"/>
      <c r="I760" s="2"/>
      <c r="J760" s="2"/>
      <c r="K760" s="2"/>
      <c r="L760" s="2"/>
      <c r="M760" s="2"/>
      <c r="N760" s="2"/>
      <c r="O760" s="2"/>
      <c r="P760" s="2"/>
      <c r="Q760" s="2"/>
    </row>
    <row r="761" spans="1:17" s="8" customFormat="1" ht="126.75" thickBot="1" x14ac:dyDescent="0.3">
      <c r="A761" s="2" t="s">
        <v>3712</v>
      </c>
      <c r="B761" s="2" t="s">
        <v>3713</v>
      </c>
      <c r="C761" s="2"/>
      <c r="D761" s="2" t="s">
        <v>3714</v>
      </c>
      <c r="E761" s="2" t="s">
        <v>3715</v>
      </c>
      <c r="F761" s="2" t="s">
        <v>7</v>
      </c>
      <c r="G761" s="2"/>
      <c r="H761" s="2"/>
      <c r="I761" s="2"/>
      <c r="J761" s="2"/>
      <c r="K761" s="2"/>
      <c r="L761" s="2"/>
      <c r="M761" s="2"/>
      <c r="N761" s="2"/>
      <c r="O761" s="2"/>
      <c r="P761" s="2"/>
      <c r="Q761" s="2"/>
    </row>
    <row r="762" spans="1:17" s="8" customFormat="1" ht="189.75" thickBot="1" x14ac:dyDescent="0.3">
      <c r="A762" s="2" t="s">
        <v>1199</v>
      </c>
      <c r="B762" s="2"/>
      <c r="C762" s="2"/>
      <c r="D762" s="2" t="s">
        <v>1200</v>
      </c>
      <c r="E762" s="2" t="s">
        <v>1201</v>
      </c>
      <c r="F762" s="2" t="s">
        <v>7</v>
      </c>
      <c r="G762" s="2"/>
      <c r="H762" s="2"/>
      <c r="I762" s="2"/>
      <c r="J762" s="2"/>
      <c r="K762" s="2"/>
      <c r="L762" s="2"/>
      <c r="M762" s="2"/>
      <c r="N762" s="2"/>
      <c r="O762" s="2"/>
      <c r="P762" s="2"/>
      <c r="Q762" s="2"/>
    </row>
    <row r="763" spans="1:17" s="8" customFormat="1" ht="48" thickBot="1" x14ac:dyDescent="0.3">
      <c r="A763" s="2" t="s">
        <v>2636</v>
      </c>
      <c r="B763" s="2"/>
      <c r="C763" s="2"/>
      <c r="D763" s="2" t="s">
        <v>2637</v>
      </c>
      <c r="E763" s="2" t="s">
        <v>2638</v>
      </c>
      <c r="F763" s="2" t="s">
        <v>7</v>
      </c>
      <c r="G763" s="2"/>
      <c r="H763" s="2"/>
      <c r="I763" s="2"/>
      <c r="J763" s="2"/>
      <c r="K763" s="2"/>
      <c r="L763" s="2"/>
      <c r="M763" s="2"/>
      <c r="N763" s="2"/>
      <c r="O763" s="2"/>
      <c r="P763" s="2"/>
      <c r="Q763" s="2"/>
    </row>
    <row r="764" spans="1:17" s="8" customFormat="1" ht="63.75" thickBot="1" x14ac:dyDescent="0.3">
      <c r="A764" s="2" t="s">
        <v>3716</v>
      </c>
      <c r="B764" s="2" t="s">
        <v>3717</v>
      </c>
      <c r="C764" s="2"/>
      <c r="D764" s="2" t="s">
        <v>3718</v>
      </c>
      <c r="E764" s="2" t="s">
        <v>3719</v>
      </c>
      <c r="F764" s="2" t="s">
        <v>7</v>
      </c>
      <c r="G764" s="2"/>
      <c r="H764" s="2"/>
      <c r="I764" s="2"/>
      <c r="J764" s="2"/>
      <c r="K764" s="2"/>
      <c r="L764" s="2"/>
      <c r="M764" s="2"/>
      <c r="N764" s="2"/>
      <c r="O764" s="2"/>
      <c r="P764" s="2"/>
      <c r="Q764" s="2"/>
    </row>
    <row r="765" spans="1:17" s="8" customFormat="1" ht="142.5" thickBot="1" x14ac:dyDescent="0.3">
      <c r="A765" s="4" t="str">
        <f ca="1">IFERROR(__xludf.DUMMYFUNCTION("""COMPUTED_VALUE"""),"Internationale Zustandigkeit und Urteilsanerkennung in Europa : Berichte und Dokumente des Kolloquiums  Die Auslegung des Brusseler Ubereinkommens durch den Europaischen Gerichtshof und der Rechtsschutz im europaischen Raum ,  Luxemburg, 11. und 12. Marz "&amp;"1991 / herausgegeben vom Gerichtshof der Europaischen Gemeinschaften ; [beratende Herausgeber, Harry Duintjer Tebbens, Tom Kennedy, Christian Kohler ; mit Beitragen von Francesco Capotorti .. u. a.].")</f>
        <v>Internationale Zustandigkeit und Urteilsanerkennung in Europa : Berichte und Dokumente des Kolloquiums  Die Auslegung des Brusseler Ubereinkommens durch den Europaischen Gerichtshof und der Rechtsschutz im europaischen Raum ,  Luxemburg, 11. und 12. Marz 1991 / herausgegeben vom Gerichtshof der Europaischen Gemeinschaften ; [beratende Herausgeber, Harry Duintjer Tebbens, Tom Kennedy, Christian Kohler ; mit Beitragen von Francesco Capotorti .. u. a.].</v>
      </c>
      <c r="B765" s="5"/>
      <c r="C765" s="5"/>
      <c r="D765" s="4" t="str">
        <f ca="1">IFERROR(__xludf.DUMMYFUNCTION("""COMPUTED_VALUE"""),"Koln : C. Heymann, c1993.")</f>
        <v>Koln : C. Heymann, c1993.</v>
      </c>
      <c r="E765" s="5" t="str">
        <f ca="1">IFERROR(__xludf.DUMMYFUNCTION("""COMPUTED_VALUE"""),"341.98(4)(063) IZU1991 1993")</f>
        <v>341.98(4)(063) IZU1991 1993</v>
      </c>
      <c r="F765" s="6" t="str">
        <f ca="1">IFERROR(__xludf.DUMMYFUNCTION("""COMPUTED_VALUE"""),"Αίθουσα Διεθνούς Δικαίου και Εμπορικού Δικαίου")</f>
        <v>Αίθουσα Διεθνούς Δικαίου και Εμπορικού Δικαίου</v>
      </c>
      <c r="G765" s="2"/>
      <c r="H765" s="2"/>
      <c r="I765" s="2"/>
      <c r="J765" s="2"/>
      <c r="K765" s="2"/>
      <c r="L765" s="2"/>
      <c r="M765" s="2"/>
      <c r="N765" s="2"/>
      <c r="O765" s="2"/>
      <c r="P765" s="2"/>
      <c r="Q765" s="2"/>
    </row>
    <row r="766" spans="1:17" s="8" customFormat="1" ht="95.25" thickBot="1" x14ac:dyDescent="0.3">
      <c r="A766" s="2" t="s">
        <v>1202</v>
      </c>
      <c r="B766" s="2"/>
      <c r="C766" s="2"/>
      <c r="D766" s="2" t="s">
        <v>1203</v>
      </c>
      <c r="E766" s="2" t="s">
        <v>1204</v>
      </c>
      <c r="F766" s="2" t="s">
        <v>7</v>
      </c>
      <c r="G766" s="2"/>
      <c r="H766" s="2"/>
      <c r="I766" s="2"/>
      <c r="J766" s="2"/>
      <c r="K766" s="2"/>
      <c r="L766" s="2"/>
      <c r="M766" s="2"/>
      <c r="N766" s="2"/>
      <c r="O766" s="2"/>
      <c r="P766" s="2"/>
      <c r="Q766" s="2"/>
    </row>
    <row r="767" spans="1:17" s="8" customFormat="1" ht="63.75" thickBot="1" x14ac:dyDescent="0.3">
      <c r="A767" s="2" t="s">
        <v>2639</v>
      </c>
      <c r="B767" s="2"/>
      <c r="C767" s="2"/>
      <c r="D767" s="2" t="s">
        <v>2640</v>
      </c>
      <c r="E767" s="2" t="s">
        <v>2641</v>
      </c>
      <c r="F767" s="2" t="s">
        <v>7</v>
      </c>
      <c r="G767" s="2"/>
      <c r="H767" s="2"/>
      <c r="I767" s="2"/>
      <c r="J767" s="2"/>
      <c r="K767" s="2"/>
      <c r="L767" s="2"/>
      <c r="M767" s="2"/>
      <c r="N767" s="2"/>
      <c r="O767" s="2"/>
      <c r="P767" s="2"/>
      <c r="Q767" s="2"/>
    </row>
    <row r="768" spans="1:17" s="8" customFormat="1" ht="95.25" thickBot="1" x14ac:dyDescent="0.3">
      <c r="A768" s="2" t="s">
        <v>4789</v>
      </c>
      <c r="B768" s="2" t="s">
        <v>4790</v>
      </c>
      <c r="C768" s="2" t="s">
        <v>4791</v>
      </c>
      <c r="D768" s="2" t="s">
        <v>1123</v>
      </c>
      <c r="E768" s="2" t="s">
        <v>4792</v>
      </c>
      <c r="F768" s="2" t="s">
        <v>7</v>
      </c>
      <c r="G768" s="2"/>
      <c r="H768" s="2"/>
      <c r="I768" s="2"/>
      <c r="J768" s="2"/>
      <c r="K768" s="2"/>
      <c r="L768" s="2"/>
      <c r="M768" s="2"/>
      <c r="N768" s="2"/>
      <c r="O768" s="2"/>
      <c r="P768" s="2"/>
      <c r="Q768" s="2"/>
    </row>
    <row r="769" spans="1:17" s="8" customFormat="1" ht="48" thickBot="1" x14ac:dyDescent="0.3">
      <c r="A769" s="2" t="s">
        <v>3720</v>
      </c>
      <c r="B769" s="2" t="s">
        <v>3721</v>
      </c>
      <c r="C769" s="2"/>
      <c r="D769" s="2" t="s">
        <v>3722</v>
      </c>
      <c r="E769" s="2" t="s">
        <v>3723</v>
      </c>
      <c r="F769" s="2" t="s">
        <v>7</v>
      </c>
      <c r="G769" s="2"/>
      <c r="H769" s="2"/>
      <c r="I769" s="2"/>
      <c r="J769" s="2"/>
      <c r="K769" s="2"/>
      <c r="L769" s="2"/>
      <c r="M769" s="2"/>
      <c r="N769" s="2"/>
      <c r="O769" s="2"/>
      <c r="P769" s="2"/>
      <c r="Q769" s="2"/>
    </row>
    <row r="770" spans="1:17" s="8" customFormat="1" ht="63.75" thickBot="1" x14ac:dyDescent="0.3">
      <c r="A770" s="2" t="s">
        <v>3724</v>
      </c>
      <c r="B770" s="2" t="s">
        <v>3725</v>
      </c>
      <c r="C770" s="2"/>
      <c r="D770" s="2" t="s">
        <v>3726</v>
      </c>
      <c r="E770" s="2" t="s">
        <v>3727</v>
      </c>
      <c r="F770" s="2" t="s">
        <v>7</v>
      </c>
      <c r="G770" s="2"/>
      <c r="H770" s="2"/>
      <c r="I770" s="2"/>
      <c r="J770" s="2"/>
      <c r="K770" s="2"/>
      <c r="L770" s="2"/>
      <c r="M770" s="2"/>
      <c r="N770" s="2"/>
      <c r="O770" s="2"/>
      <c r="P770" s="2"/>
      <c r="Q770" s="2"/>
    </row>
    <row r="771" spans="1:17" s="8" customFormat="1" ht="48" thickBot="1" x14ac:dyDescent="0.3">
      <c r="A771" s="2" t="s">
        <v>4437</v>
      </c>
      <c r="B771" s="2"/>
      <c r="C771" s="2"/>
      <c r="D771" s="2" t="s">
        <v>4438</v>
      </c>
      <c r="E771" s="2" t="s">
        <v>4439</v>
      </c>
      <c r="F771" s="2" t="s">
        <v>7</v>
      </c>
      <c r="G771" s="2"/>
      <c r="H771" s="2"/>
      <c r="I771" s="2"/>
      <c r="J771" s="2"/>
      <c r="K771" s="2"/>
      <c r="L771" s="2"/>
      <c r="M771" s="2"/>
      <c r="N771" s="2"/>
      <c r="O771" s="2"/>
      <c r="P771" s="2"/>
      <c r="Q771" s="2"/>
    </row>
    <row r="772" spans="1:17" s="8" customFormat="1" ht="221.25" thickBot="1" x14ac:dyDescent="0.3">
      <c r="A772" s="2" t="s">
        <v>2844</v>
      </c>
      <c r="B772" s="2"/>
      <c r="C772" s="2"/>
      <c r="D772" s="2" t="s">
        <v>2845</v>
      </c>
      <c r="E772" s="2" t="s">
        <v>2846</v>
      </c>
      <c r="F772" s="2" t="s">
        <v>6</v>
      </c>
      <c r="G772" s="2"/>
      <c r="H772" s="2"/>
      <c r="I772" s="2"/>
      <c r="J772" s="2"/>
      <c r="K772" s="2"/>
      <c r="L772" s="2"/>
      <c r="M772" s="2"/>
      <c r="N772" s="2"/>
      <c r="O772" s="2"/>
      <c r="P772" s="2"/>
      <c r="Q772" s="2"/>
    </row>
    <row r="773" spans="1:17" s="8" customFormat="1" ht="48" thickBot="1" x14ac:dyDescent="0.3">
      <c r="A773" s="2" t="s">
        <v>1205</v>
      </c>
      <c r="B773" s="2"/>
      <c r="C773" s="2"/>
      <c r="D773" s="2" t="s">
        <v>1206</v>
      </c>
      <c r="E773" s="2" t="s">
        <v>1207</v>
      </c>
      <c r="F773" s="2" t="s">
        <v>7</v>
      </c>
      <c r="G773" s="2"/>
      <c r="H773" s="2"/>
      <c r="I773" s="2"/>
      <c r="J773" s="2"/>
      <c r="K773" s="2"/>
      <c r="L773" s="2"/>
      <c r="M773" s="2"/>
      <c r="N773" s="2"/>
      <c r="O773" s="2"/>
      <c r="P773" s="2"/>
      <c r="Q773" s="2"/>
    </row>
    <row r="774" spans="1:17" s="8" customFormat="1" ht="32.25" thickBot="1" x14ac:dyDescent="0.3">
      <c r="A774" s="2" t="s">
        <v>1979</v>
      </c>
      <c r="B774" s="2"/>
      <c r="C774" s="2" t="s">
        <v>1675</v>
      </c>
      <c r="D774" s="2" t="s">
        <v>1980</v>
      </c>
      <c r="E774" s="2" t="s">
        <v>1981</v>
      </c>
      <c r="F774" s="2" t="s">
        <v>7</v>
      </c>
      <c r="G774" s="2"/>
      <c r="H774" s="2"/>
      <c r="I774" s="2"/>
      <c r="J774" s="2"/>
      <c r="K774" s="2"/>
      <c r="L774" s="2"/>
      <c r="M774" s="2"/>
      <c r="N774" s="2"/>
      <c r="O774" s="2"/>
      <c r="P774" s="2"/>
      <c r="Q774" s="2"/>
    </row>
    <row r="775" spans="1:17" s="8" customFormat="1" ht="48" thickBot="1" x14ac:dyDescent="0.3">
      <c r="A775" s="2" t="s">
        <v>3728</v>
      </c>
      <c r="B775" s="2" t="s">
        <v>3553</v>
      </c>
      <c r="C775" s="2"/>
      <c r="D775" s="2" t="s">
        <v>3729</v>
      </c>
      <c r="E775" s="2" t="s">
        <v>3730</v>
      </c>
      <c r="F775" s="2" t="s">
        <v>7</v>
      </c>
      <c r="G775" s="2"/>
      <c r="H775" s="2"/>
      <c r="I775" s="2"/>
      <c r="J775" s="2"/>
      <c r="K775" s="2"/>
      <c r="L775" s="2"/>
      <c r="M775" s="2"/>
      <c r="N775" s="2"/>
      <c r="O775" s="2"/>
      <c r="P775" s="2"/>
      <c r="Q775" s="2"/>
    </row>
    <row r="776" spans="1:17" s="8" customFormat="1" ht="79.5" thickBot="1" x14ac:dyDescent="0.3">
      <c r="A776" s="2" t="s">
        <v>4440</v>
      </c>
      <c r="B776" s="2"/>
      <c r="C776" s="2"/>
      <c r="D776" s="2" t="s">
        <v>4441</v>
      </c>
      <c r="E776" s="2" t="s">
        <v>4442</v>
      </c>
      <c r="F776" s="2" t="s">
        <v>7</v>
      </c>
      <c r="G776" s="2"/>
      <c r="H776" s="2"/>
      <c r="I776" s="2"/>
      <c r="J776" s="2"/>
      <c r="K776" s="2"/>
      <c r="L776" s="2"/>
      <c r="M776" s="2"/>
      <c r="N776" s="2"/>
      <c r="O776" s="2"/>
      <c r="P776" s="2"/>
      <c r="Q776" s="2"/>
    </row>
    <row r="777" spans="1:17" s="8" customFormat="1" ht="63.75" thickBot="1" x14ac:dyDescent="0.3">
      <c r="A777" s="4" t="str">
        <f ca="1">IFERROR(__xludf.DUMMYFUNCTION("""COMPUTED_VALUE"""),"Les moyens modernes de transmission des actes judiciaires et extrajudiciaires en Europe : colloque international : Paris, les 21 et 22 octobre 1999 / Chambre Nationale des Huissiers de Justice de France.")</f>
        <v>Les moyens modernes de transmission des actes judiciaires et extrajudiciaires en Europe : colloque international : Paris, les 21 et 22 octobre 1999 / Chambre Nationale des Huissiers de Justice de France.</v>
      </c>
      <c r="B777" s="5" t="str">
        <f ca="1">IFERROR(__xludf.DUMMYFUNCTION("""COMPUTED_VALUE"""),"Chambre Nationale des Huissiers de Justice. Colloque International (1999 : Paris)")</f>
        <v>Chambre Nationale des Huissiers de Justice. Colloque International (1999 : Paris)</v>
      </c>
      <c r="C777" s="5"/>
      <c r="D777" s="4" t="str">
        <f ca="1">IFERROR(__xludf.DUMMYFUNCTION("""COMPUTED_VALUE"""),"Paris : Chambre Nationale des Huissiers de Justice, 1999.")</f>
        <v>Paris : Chambre Nationale des Huissiers de Justice, 1999.</v>
      </c>
      <c r="E777" s="5" t="str">
        <f ca="1">IFERROR(__xludf.DUMMYFUNCTION("""COMPUTED_VALUE"""),"341.98(4-672EU)(063) CNHJ.C m 1999")</f>
        <v>341.98(4-672EU)(063) CNHJ.C m 1999</v>
      </c>
      <c r="F777" s="6" t="str">
        <f ca="1">IFERROR(__xludf.DUMMYFUNCTION("""COMPUTED_VALUE"""),"Αίθουσα Διεθνούς Δικαίου και Εμπορικού Δικαίου")</f>
        <v>Αίθουσα Διεθνούς Δικαίου και Εμπορικού Δικαίου</v>
      </c>
      <c r="G777" s="2"/>
      <c r="H777" s="2"/>
      <c r="I777" s="2"/>
      <c r="J777" s="2"/>
      <c r="K777" s="2"/>
      <c r="L777" s="2"/>
      <c r="M777" s="2"/>
      <c r="N777" s="2"/>
      <c r="O777" s="2"/>
      <c r="P777" s="2"/>
      <c r="Q777" s="2"/>
    </row>
    <row r="778" spans="1:17" s="8" customFormat="1" ht="63.75" thickBot="1" x14ac:dyDescent="0.3">
      <c r="A778" s="4" t="str">
        <f ca="1">IFERROR(__xludf.DUMMYFUNCTION("""COMPUTED_VALUE"""),"La transparence patrimoniale, condition nécessaire et insuffisante du titre conservatoire européen : séminaire d'experts des 14 et 15 octobre 1999 / sous la direction d' Alain Verbeke et de Me Marie-Thérèse Caupain.")</f>
        <v>La transparence patrimoniale, condition nécessaire et insuffisante du titre conservatoire européen : séminaire d'experts des 14 et 15 octobre 1999 / sous la direction d' Alain Verbeke et de Me Marie-Thérèse Caupain.</v>
      </c>
      <c r="B778" s="5"/>
      <c r="C778" s="5"/>
      <c r="D778" s="4" t="str">
        <f ca="1">IFERROR(__xludf.DUMMYFUNCTION("""COMPUTED_VALUE"""),"[Paris] : Éitions Juridiques et Techniques, [2001]")</f>
        <v>[Paris] : Éitions Juridiques et Techniques, [2001]</v>
      </c>
      <c r="E778" s="5" t="str">
        <f ca="1">IFERROR(__xludf.DUMMYFUNCTION("""COMPUTED_VALUE"""),"341.98(4-672EU)(063) TPC1999 t [2001]")</f>
        <v>341.98(4-672EU)(063) TPC1999 t [2001]</v>
      </c>
      <c r="F778" s="6" t="str">
        <f ca="1">IFERROR(__xludf.DUMMYFUNCTION("""COMPUTED_VALUE"""),"Αίθουσα Διεθνούς Δικαίου και Εμπορικού Δικαίου")</f>
        <v>Αίθουσα Διεθνούς Δικαίου και Εμπορικού Δικαίου</v>
      </c>
      <c r="G778" s="2"/>
      <c r="H778" s="2"/>
      <c r="I778" s="2"/>
      <c r="J778" s="2"/>
      <c r="K778" s="2"/>
      <c r="L778" s="2"/>
      <c r="M778" s="2"/>
      <c r="N778" s="2"/>
      <c r="O778" s="2"/>
      <c r="P778" s="2"/>
      <c r="Q778" s="2"/>
    </row>
    <row r="779" spans="1:17" s="8" customFormat="1" ht="409.6" thickBot="1" x14ac:dyDescent="0.3">
      <c r="A779" s="2" t="s">
        <v>1982</v>
      </c>
      <c r="B779" s="2" t="s">
        <v>1983</v>
      </c>
      <c r="C779" s="2" t="s">
        <v>1984</v>
      </c>
      <c r="D779" s="2" t="s">
        <v>1985</v>
      </c>
      <c r="E779" s="2" t="s">
        <v>1986</v>
      </c>
      <c r="F779" s="2" t="s">
        <v>7</v>
      </c>
      <c r="G779" s="2"/>
      <c r="H779" s="2"/>
      <c r="I779" s="2"/>
      <c r="J779" s="2"/>
      <c r="K779" s="2"/>
      <c r="L779" s="2"/>
      <c r="M779" s="2"/>
      <c r="N779" s="2"/>
      <c r="O779" s="2"/>
      <c r="P779" s="2"/>
      <c r="Q779" s="2"/>
    </row>
    <row r="780" spans="1:17" s="8" customFormat="1" ht="142.5" thickBot="1" x14ac:dyDescent="0.3">
      <c r="A780" s="2" t="s">
        <v>2642</v>
      </c>
      <c r="B780" s="2" t="s">
        <v>2643</v>
      </c>
      <c r="C780" s="2" t="s">
        <v>2644</v>
      </c>
      <c r="D780" s="2" t="s">
        <v>2645</v>
      </c>
      <c r="E780" s="2" t="s">
        <v>2646</v>
      </c>
      <c r="F780" s="2" t="s">
        <v>7</v>
      </c>
      <c r="G780" s="2"/>
      <c r="H780" s="2"/>
      <c r="I780" s="2"/>
      <c r="J780" s="2"/>
      <c r="K780" s="2"/>
      <c r="L780" s="2"/>
      <c r="M780" s="2"/>
      <c r="N780" s="2"/>
      <c r="O780" s="2"/>
      <c r="P780" s="2"/>
      <c r="Q780" s="2"/>
    </row>
    <row r="781" spans="1:17" s="8" customFormat="1" ht="63.75" thickBot="1" x14ac:dyDescent="0.3">
      <c r="A781" s="2" t="s">
        <v>2647</v>
      </c>
      <c r="B781" s="2" t="s">
        <v>2648</v>
      </c>
      <c r="C781" s="2"/>
      <c r="D781" s="2" t="s">
        <v>2649</v>
      </c>
      <c r="E781" s="2" t="s">
        <v>2650</v>
      </c>
      <c r="F781" s="2" t="s">
        <v>7</v>
      </c>
      <c r="G781" s="2"/>
      <c r="H781" s="2"/>
      <c r="I781" s="2"/>
      <c r="J781" s="2"/>
      <c r="K781" s="2"/>
      <c r="L781" s="2"/>
      <c r="M781" s="2"/>
      <c r="N781" s="2"/>
      <c r="O781" s="2"/>
      <c r="P781" s="2"/>
      <c r="Q781" s="2"/>
    </row>
    <row r="782" spans="1:17" s="8" customFormat="1" ht="48" thickBot="1" x14ac:dyDescent="0.3">
      <c r="A782" s="2" t="s">
        <v>3731</v>
      </c>
      <c r="B782" s="2" t="s">
        <v>1191</v>
      </c>
      <c r="C782" s="2"/>
      <c r="D782" s="2" t="s">
        <v>3732</v>
      </c>
      <c r="E782" s="2" t="s">
        <v>3733</v>
      </c>
      <c r="F782" s="2" t="s">
        <v>7</v>
      </c>
      <c r="G782" s="2"/>
      <c r="H782" s="2"/>
      <c r="I782" s="2"/>
      <c r="J782" s="2"/>
      <c r="K782" s="2"/>
      <c r="L782" s="2"/>
      <c r="M782" s="2"/>
      <c r="N782" s="2"/>
      <c r="O782" s="2"/>
      <c r="P782" s="2"/>
      <c r="Q782" s="2"/>
    </row>
    <row r="783" spans="1:17" s="8" customFormat="1" ht="32.25" thickBot="1" x14ac:dyDescent="0.3">
      <c r="A783" s="2" t="s">
        <v>4443</v>
      </c>
      <c r="B783" s="2" t="s">
        <v>4444</v>
      </c>
      <c r="C783" s="2"/>
      <c r="D783" s="2" t="s">
        <v>4445</v>
      </c>
      <c r="E783" s="2" t="s">
        <v>4446</v>
      </c>
      <c r="F783" s="2" t="s">
        <v>7</v>
      </c>
      <c r="G783" s="2"/>
      <c r="H783" s="2"/>
      <c r="I783" s="2"/>
      <c r="J783" s="2"/>
      <c r="K783" s="2"/>
      <c r="L783" s="2"/>
      <c r="M783" s="2"/>
      <c r="N783" s="2"/>
      <c r="O783" s="2"/>
      <c r="P783" s="2"/>
      <c r="Q783" s="2"/>
    </row>
    <row r="784" spans="1:17" s="8" customFormat="1" ht="32.25" thickBot="1" x14ac:dyDescent="0.3">
      <c r="A784" s="2" t="s">
        <v>3734</v>
      </c>
      <c r="B784" s="2" t="s">
        <v>1191</v>
      </c>
      <c r="C784" s="2"/>
      <c r="D784" s="2" t="s">
        <v>3735</v>
      </c>
      <c r="E784" s="2" t="s">
        <v>3736</v>
      </c>
      <c r="F784" s="2" t="s">
        <v>7</v>
      </c>
      <c r="G784" s="2"/>
      <c r="H784" s="2"/>
      <c r="I784" s="2"/>
      <c r="J784" s="2"/>
      <c r="K784" s="2"/>
      <c r="L784" s="2"/>
      <c r="M784" s="2"/>
      <c r="N784" s="2"/>
      <c r="O784" s="2"/>
      <c r="P784" s="2"/>
      <c r="Q784" s="2"/>
    </row>
    <row r="785" spans="1:17" s="8" customFormat="1" ht="48" thickBot="1" x14ac:dyDescent="0.3">
      <c r="A785" s="4" t="str">
        <f ca="1">IFERROR(__xludf.DUMMYFUNCTION("""COMPUTED_VALUE"""),"La cosa giudicata straniera : esecuzione e riconoscimento delle sentenze nel diritto comune europeo / Alberto Miele.")</f>
        <v>La cosa giudicata straniera : esecuzione e riconoscimento delle sentenze nel diritto comune europeo / Alberto Miele.</v>
      </c>
      <c r="B785" s="5" t="str">
        <f ca="1">IFERROR(__xludf.DUMMYFUNCTION("""COMPUTED_VALUE"""),"Miele, Alberto.")</f>
        <v>Miele, Alberto.</v>
      </c>
      <c r="C785" s="5"/>
      <c r="D785" s="4" t="str">
        <f ca="1">IFERROR(__xludf.DUMMYFUNCTION("""COMPUTED_VALUE"""),"Padova : CEDAM, 1989.")</f>
        <v>Padova : CEDAM, 1989.</v>
      </c>
      <c r="E785" s="5" t="str">
        <f ca="1">IFERROR(__xludf.DUMMYFUNCTION("""COMPUTED_VALUE"""),"341.985(4-672EC) MieA c 1989")</f>
        <v>341.985(4-672EC) MieA c 1989</v>
      </c>
      <c r="F785" s="6" t="str">
        <f ca="1">IFERROR(__xludf.DUMMYFUNCTION("""COMPUTED_VALUE"""),"Αίθουσα Διεθνούς Δικαίου και Εμπορικού Δικαίου;""Δωρεά Κεραμέως""")</f>
        <v>Αίθουσα Διεθνούς Δικαίου και Εμπορικού Δικαίου;"Δωρεά Κεραμέως"</v>
      </c>
      <c r="G785" s="2"/>
      <c r="H785" s="2"/>
      <c r="I785" s="2"/>
      <c r="J785" s="2"/>
      <c r="K785" s="2"/>
      <c r="L785" s="2"/>
      <c r="M785" s="2"/>
      <c r="N785" s="2"/>
      <c r="O785" s="2"/>
      <c r="P785" s="2"/>
      <c r="Q785" s="2"/>
    </row>
    <row r="786" spans="1:17" s="8" customFormat="1" ht="32.25" thickBot="1" x14ac:dyDescent="0.3">
      <c r="A786" s="4" t="str">
        <f ca="1">IFERROR(__xludf.DUMMYFUNCTION("""COMPUTED_VALUE"""),"Vrij verkeer van vonnissen / R. Ch. Verschuur.")</f>
        <v>Vrij verkeer van vonnissen / R. Ch. Verschuur.</v>
      </c>
      <c r="B786" s="5" t="str">
        <f ca="1">IFERROR(__xludf.DUMMYFUNCTION("""COMPUTED_VALUE"""),"Verschuur, R. Ch. (René Charles), 1946-")</f>
        <v>Verschuur, R. Ch. (René Charles), 1946-</v>
      </c>
      <c r="C786" s="5"/>
      <c r="D786" s="4" t="str">
        <f ca="1">IFERROR(__xludf.DUMMYFUNCTION("""COMPUTED_VALUE"""),"Deventer : Kluwer, 1995.")</f>
        <v>Deventer : Kluwer, 1995.</v>
      </c>
      <c r="E786" s="5" t="str">
        <f ca="1">IFERROR(__xludf.DUMMYFUNCTION("""COMPUTED_VALUE"""),"341.985(492) VerR v 1995")</f>
        <v>341.985(492) VerR v 1995</v>
      </c>
      <c r="F786" s="6" t="str">
        <f ca="1">IFERROR(__xludf.DUMMYFUNCTION("""COMPUTED_VALUE"""),"Αίθουσα Διεθνούς Δικαίου και Εμπορικού Δικαίου")</f>
        <v>Αίθουσα Διεθνούς Δικαίου και Εμπορικού Δικαίου</v>
      </c>
      <c r="G786" s="2"/>
      <c r="H786" s="2"/>
      <c r="I786" s="2"/>
      <c r="J786" s="2"/>
      <c r="K786" s="2"/>
      <c r="L786" s="2"/>
      <c r="M786" s="2"/>
      <c r="N786" s="2"/>
      <c r="O786" s="2"/>
      <c r="P786" s="2"/>
      <c r="Q786" s="2"/>
    </row>
    <row r="787" spans="1:17" s="8" customFormat="1" ht="48" thickBot="1" x14ac:dyDescent="0.3">
      <c r="A787" s="2" t="s">
        <v>2651</v>
      </c>
      <c r="B787" s="2" t="s">
        <v>2652</v>
      </c>
      <c r="C787" s="2"/>
      <c r="D787" s="2" t="s">
        <v>2653</v>
      </c>
      <c r="E787" s="2" t="s">
        <v>2654</v>
      </c>
      <c r="F787" s="2" t="s">
        <v>7</v>
      </c>
      <c r="G787" s="2"/>
      <c r="H787" s="2"/>
      <c r="I787" s="2"/>
      <c r="J787" s="2"/>
      <c r="K787" s="2"/>
      <c r="L787" s="2"/>
      <c r="M787" s="2"/>
      <c r="N787" s="2"/>
      <c r="O787" s="2"/>
      <c r="P787" s="2"/>
      <c r="Q787" s="2"/>
    </row>
    <row r="788" spans="1:17" s="8" customFormat="1" ht="63.75" thickBot="1" x14ac:dyDescent="0.3">
      <c r="A788" s="2" t="s">
        <v>4915</v>
      </c>
      <c r="B788" s="2"/>
      <c r="C788" s="2"/>
      <c r="D788" s="2" t="s">
        <v>4916</v>
      </c>
      <c r="E788" s="2" t="s">
        <v>4917</v>
      </c>
      <c r="F788" s="2" t="s">
        <v>7</v>
      </c>
      <c r="G788" s="2"/>
      <c r="H788" s="2"/>
      <c r="I788" s="2"/>
      <c r="J788" s="2"/>
      <c r="K788" s="2"/>
      <c r="L788" s="2"/>
      <c r="M788" s="2"/>
      <c r="N788" s="2"/>
      <c r="O788" s="2"/>
      <c r="P788" s="2"/>
      <c r="Q788" s="2"/>
    </row>
    <row r="789" spans="1:17" s="8" customFormat="1" ht="32.25" thickBot="1" x14ac:dyDescent="0.3">
      <c r="A789" s="2" t="s">
        <v>5370</v>
      </c>
      <c r="B789" s="2"/>
      <c r="C789" s="2" t="s">
        <v>5371</v>
      </c>
      <c r="D789" s="2" t="s">
        <v>5372</v>
      </c>
      <c r="E789" s="2" t="s">
        <v>5373</v>
      </c>
      <c r="F789" s="2" t="s">
        <v>7</v>
      </c>
      <c r="G789" s="2"/>
      <c r="H789" s="2"/>
      <c r="I789" s="2"/>
      <c r="J789" s="2"/>
      <c r="K789" s="2"/>
      <c r="L789" s="2"/>
      <c r="M789" s="2"/>
      <c r="N789" s="2"/>
      <c r="O789" s="2"/>
      <c r="P789" s="2"/>
      <c r="Q789" s="2"/>
    </row>
    <row r="790" spans="1:17" s="8" customFormat="1" ht="63.75" thickBot="1" x14ac:dyDescent="0.3">
      <c r="A790" s="2" t="s">
        <v>5374</v>
      </c>
      <c r="B790" s="2"/>
      <c r="C790" s="2"/>
      <c r="D790" s="2" t="s">
        <v>5375</v>
      </c>
      <c r="E790" s="2" t="s">
        <v>5376</v>
      </c>
      <c r="F790" s="2" t="s">
        <v>7</v>
      </c>
      <c r="G790" s="2"/>
      <c r="H790" s="2"/>
      <c r="I790" s="2"/>
      <c r="J790" s="2"/>
      <c r="K790" s="2"/>
      <c r="L790" s="2"/>
      <c r="M790" s="2"/>
      <c r="N790" s="2"/>
      <c r="O790" s="2"/>
      <c r="P790" s="2"/>
      <c r="Q790" s="2"/>
    </row>
    <row r="791" spans="1:17" s="8" customFormat="1" ht="48" thickBot="1" x14ac:dyDescent="0.3">
      <c r="A791" s="2" t="s">
        <v>4918</v>
      </c>
      <c r="B791" s="2" t="s">
        <v>4919</v>
      </c>
      <c r="C791" s="2"/>
      <c r="D791" s="2" t="s">
        <v>4920</v>
      </c>
      <c r="E791" s="2" t="s">
        <v>4921</v>
      </c>
      <c r="F791" s="2" t="s">
        <v>7</v>
      </c>
      <c r="G791" s="2"/>
      <c r="H791" s="2"/>
      <c r="I791" s="2"/>
      <c r="J791" s="2"/>
      <c r="K791" s="2"/>
      <c r="L791" s="2"/>
      <c r="M791" s="2"/>
      <c r="N791" s="2"/>
      <c r="O791" s="2"/>
      <c r="P791" s="2"/>
      <c r="Q791" s="2"/>
    </row>
    <row r="792" spans="1:17" s="8" customFormat="1" ht="48" thickBot="1" x14ac:dyDescent="0.3">
      <c r="A792" s="2" t="s">
        <v>5377</v>
      </c>
      <c r="B792" s="2" t="s">
        <v>5378</v>
      </c>
      <c r="C792" s="2"/>
      <c r="D792" s="2" t="s">
        <v>5379</v>
      </c>
      <c r="E792" s="2" t="s">
        <v>5380</v>
      </c>
      <c r="F792" s="2" t="s">
        <v>7</v>
      </c>
      <c r="G792" s="2"/>
      <c r="H792" s="2"/>
      <c r="I792" s="2"/>
      <c r="J792" s="2"/>
      <c r="K792" s="2"/>
      <c r="L792" s="2"/>
      <c r="M792" s="2"/>
      <c r="N792" s="2"/>
      <c r="O792" s="2"/>
      <c r="P792" s="2"/>
      <c r="Q792" s="2"/>
    </row>
    <row r="793" spans="1:17" s="8" customFormat="1" ht="111" thickBot="1" x14ac:dyDescent="0.3">
      <c r="A793" s="2" t="s">
        <v>5381</v>
      </c>
      <c r="B793" s="2"/>
      <c r="C793" s="2"/>
      <c r="D793" s="2" t="s">
        <v>5382</v>
      </c>
      <c r="E793" s="2" t="s">
        <v>5383</v>
      </c>
      <c r="F793" s="2" t="s">
        <v>7</v>
      </c>
      <c r="G793" s="2"/>
      <c r="H793" s="2"/>
      <c r="I793" s="2"/>
      <c r="J793" s="2"/>
      <c r="K793" s="2"/>
      <c r="L793" s="2"/>
      <c r="M793" s="2"/>
      <c r="N793" s="2"/>
      <c r="O793" s="2"/>
      <c r="P793" s="2"/>
      <c r="Q793" s="2"/>
    </row>
    <row r="794" spans="1:17" s="8" customFormat="1" ht="48" thickBot="1" x14ac:dyDescent="0.3">
      <c r="A794" s="2" t="s">
        <v>5384</v>
      </c>
      <c r="B794" s="2"/>
      <c r="C794" s="2"/>
      <c r="D794" s="2" t="s">
        <v>5385</v>
      </c>
      <c r="E794" s="2" t="s">
        <v>5386</v>
      </c>
      <c r="F794" s="2" t="s">
        <v>7</v>
      </c>
      <c r="G794" s="2"/>
      <c r="H794" s="2"/>
      <c r="I794" s="2"/>
      <c r="J794" s="2"/>
      <c r="K794" s="2"/>
      <c r="L794" s="2"/>
      <c r="M794" s="2"/>
      <c r="N794" s="2"/>
      <c r="O794" s="2"/>
      <c r="P794" s="2"/>
      <c r="Q794" s="2"/>
    </row>
    <row r="795" spans="1:17" s="8" customFormat="1" ht="48" thickBot="1" x14ac:dyDescent="0.3">
      <c r="A795" s="2" t="s">
        <v>1987</v>
      </c>
      <c r="B795" s="2" t="s">
        <v>1856</v>
      </c>
      <c r="C795" s="2"/>
      <c r="D795" s="2" t="s">
        <v>1988</v>
      </c>
      <c r="E795" s="2" t="s">
        <v>1989</v>
      </c>
      <c r="F795" s="2" t="s">
        <v>7</v>
      </c>
      <c r="G795" s="2"/>
      <c r="H795" s="2"/>
      <c r="I795" s="2"/>
      <c r="J795" s="2"/>
      <c r="K795" s="2"/>
      <c r="L795" s="2"/>
      <c r="M795" s="2"/>
      <c r="N795" s="2"/>
      <c r="O795" s="2"/>
      <c r="P795" s="2"/>
      <c r="Q795" s="2"/>
    </row>
    <row r="796" spans="1:17" s="8" customFormat="1" ht="48" thickBot="1" x14ac:dyDescent="0.3">
      <c r="A796" s="4" t="str">
        <f ca="1">IFERROR(__xludf.DUMMYFUNCTION("""COMPUTED_VALUE"""),"Flashpoints in environmental policymaking : controversies in achieving sustainability / edited by Sheldon Kamieniecki, George A. Gonzalez, and Robert O. Vos.")</f>
        <v>Flashpoints in environmental policymaking : controversies in achieving sustainability / edited by Sheldon Kamieniecki, George A. Gonzalez, and Robert O. Vos.</v>
      </c>
      <c r="B796" s="5"/>
      <c r="C796" s="5"/>
      <c r="D796" s="4" t="str">
        <f ca="1">IFERROR(__xludf.DUMMYFUNCTION("""COMPUTED_VALUE"""),"Albany : State University of New York Press, c1997.")</f>
        <v>Albany : State University of New York Press, c1997.</v>
      </c>
      <c r="E796" s="5" t="str">
        <f ca="1">IFERROR(__xludf.DUMMYFUNCTION("""COMPUTED_VALUE"""),"341:502/204 KamS f 1997")</f>
        <v>341:502/204 KamS f 1997</v>
      </c>
      <c r="F796" s="6" t="str">
        <f ca="1">IFERROR(__xludf.DUMMYFUNCTION("""COMPUTED_VALUE"""),"Αίθουσα Διεθνούς Δικαίου και Εμπορικού Δικαίου")</f>
        <v>Αίθουσα Διεθνούς Δικαίου και Εμπορικού Δικαίου</v>
      </c>
      <c r="G796" s="2"/>
      <c r="H796" s="2"/>
      <c r="I796" s="2"/>
      <c r="J796" s="2"/>
      <c r="K796" s="2"/>
      <c r="L796" s="2"/>
      <c r="M796" s="2"/>
      <c r="N796" s="2"/>
      <c r="O796" s="2"/>
      <c r="P796" s="2"/>
      <c r="Q796" s="2"/>
    </row>
    <row r="797" spans="1:17" s="8" customFormat="1" ht="48" thickBot="1" x14ac:dyDescent="0.3">
      <c r="A797" s="2" t="s">
        <v>5387</v>
      </c>
      <c r="B797" s="2" t="s">
        <v>5388</v>
      </c>
      <c r="C797" s="2"/>
      <c r="D797" s="2" t="s">
        <v>5389</v>
      </c>
      <c r="E797" s="2" t="s">
        <v>5390</v>
      </c>
      <c r="F797" s="2" t="s">
        <v>7</v>
      </c>
      <c r="G797" s="2"/>
      <c r="H797" s="2"/>
      <c r="I797" s="2"/>
      <c r="J797" s="2"/>
      <c r="K797" s="2"/>
      <c r="L797" s="2"/>
      <c r="M797" s="2"/>
      <c r="N797" s="2"/>
      <c r="O797" s="2"/>
      <c r="P797" s="2"/>
      <c r="Q797" s="2"/>
    </row>
    <row r="798" spans="1:17" s="8" customFormat="1" ht="48" thickBot="1" x14ac:dyDescent="0.3">
      <c r="A798" s="2" t="s">
        <v>3737</v>
      </c>
      <c r="B798" s="2"/>
      <c r="C798" s="2"/>
      <c r="D798" s="2" t="s">
        <v>3738</v>
      </c>
      <c r="E798" s="2" t="s">
        <v>3739</v>
      </c>
      <c r="F798" s="2" t="s">
        <v>7</v>
      </c>
      <c r="G798" s="2"/>
      <c r="H798" s="2"/>
      <c r="I798" s="2"/>
      <c r="J798" s="2"/>
      <c r="K798" s="2"/>
      <c r="L798" s="2"/>
      <c r="M798" s="2"/>
      <c r="N798" s="2"/>
      <c r="O798" s="2"/>
      <c r="P798" s="2"/>
      <c r="Q798" s="2"/>
    </row>
    <row r="799" spans="1:17" s="8" customFormat="1" ht="63.75" thickBot="1" x14ac:dyDescent="0.3">
      <c r="A799" s="2" t="s">
        <v>5391</v>
      </c>
      <c r="B799" s="2"/>
      <c r="C799" s="2"/>
      <c r="D799" s="2" t="s">
        <v>5392</v>
      </c>
      <c r="E799" s="2" t="s">
        <v>5393</v>
      </c>
      <c r="F799" s="2" t="s">
        <v>7</v>
      </c>
      <c r="G799" s="2"/>
      <c r="H799" s="2"/>
      <c r="I799" s="2"/>
      <c r="J799" s="2"/>
      <c r="K799" s="2"/>
      <c r="L799" s="2"/>
      <c r="M799" s="2"/>
      <c r="N799" s="2"/>
      <c r="O799" s="2"/>
      <c r="P799" s="2"/>
      <c r="Q799" s="2"/>
    </row>
    <row r="800" spans="1:17" s="8" customFormat="1" ht="79.5" thickBot="1" x14ac:dyDescent="0.3">
      <c r="A800" s="4" t="str">
        <f ca="1">IFERROR(__xludf.DUMMYFUNCTION("""COMPUTED_VALUE"""),"Sustainable value creation in the European Union : towards pathways to a sustainable future through crises / edited by Beate Sjåfjell, University of Oslo, Georgina Tsagas, Brunei University London, Charlotte Villiers, University of Bristol.")</f>
        <v>Sustainable value creation in the European Union : towards pathways to a sustainable future through crises / edited by Beate Sjåfjell, University of Oslo, Georgina Tsagas, Brunei University London, Charlotte Villiers, University of Bristol.</v>
      </c>
      <c r="B800" s="5"/>
      <c r="C800" s="5"/>
      <c r="D800" s="4" t="str">
        <f ca="1">IFERROR(__xludf.DUMMYFUNCTION("""COMPUTED_VALUE"""),"Cambridge   New York : Cambridge University Press, 2022.")</f>
        <v>Cambridge   New York : Cambridge University Press, 2022.</v>
      </c>
      <c r="E800" s="5" t="str">
        <f ca="1">IFERROR(__xludf.DUMMYFUNCTION("""COMPUTED_VALUE"""),"341:502/504‪(4-672EU)‬ SjaB s 2022")</f>
        <v>341:502/504‪(4-672EU)‬ SjaB s 2022</v>
      </c>
      <c r="F800" s="6" t="str">
        <f ca="1">IFERROR(__xludf.DUMMYFUNCTION("""COMPUTED_VALUE"""),"Αίθουσα Διεθνούς Δικαίου και Εμπορικού Δικαίου")</f>
        <v>Αίθουσα Διεθνούς Δικαίου και Εμπορικού Δικαίου</v>
      </c>
      <c r="G800" s="2"/>
      <c r="H800" s="2"/>
      <c r="I800" s="2"/>
      <c r="J800" s="2"/>
      <c r="K800" s="2"/>
      <c r="L800" s="2"/>
      <c r="M800" s="2"/>
      <c r="N800" s="2"/>
      <c r="O800" s="2"/>
      <c r="P800" s="2"/>
      <c r="Q800" s="2"/>
    </row>
    <row r="801" spans="1:17" s="8" customFormat="1" ht="32.25" thickBot="1" x14ac:dyDescent="0.3">
      <c r="A801" s="2" t="s">
        <v>5394</v>
      </c>
      <c r="B801" s="2" t="s">
        <v>5395</v>
      </c>
      <c r="C801" s="2" t="s">
        <v>2090</v>
      </c>
      <c r="D801" s="2" t="s">
        <v>5396</v>
      </c>
      <c r="E801" s="2" t="s">
        <v>5397</v>
      </c>
      <c r="F801" s="2" t="s">
        <v>7</v>
      </c>
      <c r="G801" s="2"/>
      <c r="H801" s="2"/>
      <c r="I801" s="2"/>
      <c r="J801" s="2"/>
      <c r="K801" s="2"/>
      <c r="L801" s="2"/>
      <c r="M801" s="2"/>
      <c r="N801" s="2"/>
      <c r="O801" s="2"/>
      <c r="P801" s="2"/>
      <c r="Q801" s="2"/>
    </row>
    <row r="802" spans="1:17" s="8" customFormat="1" ht="32.25" thickBot="1" x14ac:dyDescent="0.3">
      <c r="A802" s="2" t="s">
        <v>1990</v>
      </c>
      <c r="B802" s="2" t="s">
        <v>1991</v>
      </c>
      <c r="C802" s="2"/>
      <c r="D802" s="2" t="s">
        <v>1992</v>
      </c>
      <c r="E802" s="2" t="s">
        <v>1993</v>
      </c>
      <c r="F802" s="2" t="s">
        <v>9</v>
      </c>
      <c r="G802" s="2"/>
      <c r="H802" s="2"/>
      <c r="I802" s="2"/>
      <c r="J802" s="2"/>
      <c r="K802" s="2"/>
      <c r="L802" s="2"/>
      <c r="M802" s="2"/>
      <c r="N802" s="2"/>
      <c r="O802" s="2"/>
      <c r="P802" s="2"/>
      <c r="Q802" s="2"/>
    </row>
    <row r="803" spans="1:17" s="8" customFormat="1" ht="32.25" thickBot="1" x14ac:dyDescent="0.3">
      <c r="A803" s="2" t="s">
        <v>553</v>
      </c>
      <c r="B803" s="2" t="s">
        <v>554</v>
      </c>
      <c r="C803" s="2"/>
      <c r="D803" s="2" t="s">
        <v>555</v>
      </c>
      <c r="E803" s="2" t="s">
        <v>556</v>
      </c>
      <c r="F803" s="2" t="s">
        <v>9</v>
      </c>
      <c r="G803" s="2"/>
      <c r="H803" s="2"/>
      <c r="I803" s="2"/>
      <c r="J803" s="2"/>
      <c r="K803" s="2"/>
      <c r="L803" s="2"/>
      <c r="M803" s="2"/>
      <c r="N803" s="2"/>
      <c r="O803" s="2"/>
      <c r="P803" s="2"/>
      <c r="Q803" s="2"/>
    </row>
    <row r="804" spans="1:17" s="8" customFormat="1" ht="79.5" thickBot="1" x14ac:dyDescent="0.3">
      <c r="A804" s="4" t="str">
        <f ca="1">IFERROR(__xludf.DUMMYFUNCTION("""COMPUTED_VALUE"""),"Εισαγωγή στο δημόσιο δίκαιο / κατά τις παραδόσεις του καθηγητού Γ.Δ. Δασκαλάκη.")</f>
        <v>Εισαγωγή στο δημόσιο δίκαιο / κατά τις παραδόσεις του καθηγητού Γ.Δ. Δασκαλάκη.</v>
      </c>
      <c r="B804" s="5" t="str">
        <f ca="1">IFERROR(__xludf.DUMMYFUNCTION("""COMPUTED_VALUE"""),"Δασκαλάκης, Γεώργιος Δ.")</f>
        <v>Δασκαλάκης, Γεώργιος Δ.</v>
      </c>
      <c r="C804" s="5" t="str">
        <f ca="1">IFERROR(__xludf.DUMMYFUNCTION("""COMPUTED_VALUE"""),"2η έκδ. επηυξ. και βελτιωμένη.")</f>
        <v>2η έκδ. επηυξ. και βελτιωμένη.</v>
      </c>
      <c r="D804" s="4" t="str">
        <f ca="1">IFERROR(__xludf.DUMMYFUNCTION("""COMPUTED_VALUE"""),"Αθήναι : [χ. ό.], 1950.")</f>
        <v>Αθήναι : [χ. ό.], 1950.</v>
      </c>
      <c r="E804" s="5" t="str">
        <f ca="1">IFERROR(__xludf.DUMMYFUNCTION("""COMPUTED_VALUE"""),"342 ΔασΓ ε [1950]")</f>
        <v>342 ΔασΓ ε [1950]</v>
      </c>
      <c r="F804" s="6" t="str">
        <f ca="1">IFERROR(__xludf.DUMMYFUNCTION("""COMPUTED_VALUE"""),"Αίθουσα Δημοσίου Δικαίου")</f>
        <v>Αίθουσα Δημοσίου Δικαίου</v>
      </c>
      <c r="G804" s="2"/>
      <c r="H804" s="2"/>
      <c r="I804" s="2"/>
      <c r="J804" s="2"/>
      <c r="K804" s="2"/>
      <c r="L804" s="2"/>
      <c r="M804" s="2"/>
      <c r="N804" s="2"/>
      <c r="O804" s="2"/>
      <c r="P804" s="2"/>
      <c r="Q804" s="2"/>
    </row>
    <row r="805" spans="1:17" s="8" customFormat="1" ht="48" thickBot="1" x14ac:dyDescent="0.3">
      <c r="A805" s="2" t="s">
        <v>557</v>
      </c>
      <c r="B805" s="2" t="s">
        <v>558</v>
      </c>
      <c r="C805" s="2" t="s">
        <v>560</v>
      </c>
      <c r="D805" s="2" t="s">
        <v>559</v>
      </c>
      <c r="E805" s="2" t="s">
        <v>561</v>
      </c>
      <c r="F805" s="2" t="s">
        <v>9</v>
      </c>
      <c r="G805" s="2"/>
      <c r="H805" s="2"/>
      <c r="I805" s="2"/>
      <c r="J805" s="2"/>
      <c r="K805" s="2"/>
      <c r="L805" s="2"/>
      <c r="M805" s="2"/>
      <c r="N805" s="2"/>
      <c r="O805" s="2"/>
      <c r="P805" s="2"/>
      <c r="Q805" s="2"/>
    </row>
    <row r="806" spans="1:17" s="8" customFormat="1" ht="111" thickBot="1" x14ac:dyDescent="0.3">
      <c r="A806" s="2" t="s">
        <v>1994</v>
      </c>
      <c r="B806" s="2"/>
      <c r="C806" s="2"/>
      <c r="D806" s="2" t="s">
        <v>1995</v>
      </c>
      <c r="E806" s="2" t="s">
        <v>1996</v>
      </c>
      <c r="F806" s="2" t="s">
        <v>9</v>
      </c>
      <c r="G806" s="2"/>
      <c r="H806" s="2"/>
      <c r="I806" s="2"/>
      <c r="J806" s="2"/>
      <c r="K806" s="2"/>
      <c r="L806" s="2"/>
      <c r="M806" s="2"/>
      <c r="N806" s="2"/>
      <c r="O806" s="2"/>
      <c r="P806" s="2"/>
      <c r="Q806" s="2"/>
    </row>
    <row r="807" spans="1:17" s="8" customFormat="1" ht="48" thickBot="1" x14ac:dyDescent="0.3">
      <c r="A807" s="2" t="s">
        <v>1208</v>
      </c>
      <c r="B807" s="2" t="s">
        <v>1209</v>
      </c>
      <c r="C807" s="2"/>
      <c r="D807" s="2" t="s">
        <v>1210</v>
      </c>
      <c r="E807" s="2" t="s">
        <v>1211</v>
      </c>
      <c r="F807" s="2" t="s">
        <v>9</v>
      </c>
      <c r="G807" s="2"/>
      <c r="H807" s="2"/>
      <c r="I807" s="2"/>
      <c r="J807" s="2"/>
      <c r="K807" s="2"/>
      <c r="L807" s="2"/>
      <c r="M807" s="2"/>
      <c r="N807" s="2"/>
      <c r="O807" s="2"/>
      <c r="P807" s="2"/>
      <c r="Q807" s="2"/>
    </row>
    <row r="808" spans="1:17" s="8" customFormat="1" ht="16.5" thickBot="1" x14ac:dyDescent="0.3">
      <c r="A808" s="2" t="s">
        <v>4447</v>
      </c>
      <c r="B808" s="2" t="s">
        <v>4448</v>
      </c>
      <c r="C808" s="2"/>
      <c r="D808" s="2" t="s">
        <v>4449</v>
      </c>
      <c r="E808" s="2" t="s">
        <v>4450</v>
      </c>
      <c r="F808" s="2" t="s">
        <v>9</v>
      </c>
      <c r="G808" s="2"/>
      <c r="H808" s="2"/>
      <c r="I808" s="2"/>
      <c r="J808" s="2"/>
      <c r="K808" s="2"/>
      <c r="L808" s="2"/>
      <c r="M808" s="2"/>
      <c r="N808" s="2"/>
      <c r="O808" s="2"/>
      <c r="P808" s="2"/>
      <c r="Q808" s="2"/>
    </row>
    <row r="809" spans="1:17" s="8" customFormat="1" ht="16.5" thickBot="1" x14ac:dyDescent="0.3">
      <c r="A809" s="2" t="s">
        <v>4447</v>
      </c>
      <c r="B809" s="2" t="s">
        <v>4448</v>
      </c>
      <c r="C809" s="2"/>
      <c r="D809" s="2" t="s">
        <v>4449</v>
      </c>
      <c r="E809" s="2" t="s">
        <v>4451</v>
      </c>
      <c r="F809" s="2" t="s">
        <v>9</v>
      </c>
      <c r="G809" s="2"/>
      <c r="H809" s="2"/>
      <c r="I809" s="2"/>
      <c r="J809" s="2"/>
      <c r="K809" s="2"/>
      <c r="L809" s="2"/>
      <c r="M809" s="2"/>
      <c r="N809" s="2"/>
      <c r="O809" s="2"/>
      <c r="P809" s="2"/>
      <c r="Q809" s="2"/>
    </row>
    <row r="810" spans="1:17" s="8" customFormat="1" ht="32.25" thickBot="1" x14ac:dyDescent="0.3">
      <c r="A810" s="2" t="s">
        <v>1212</v>
      </c>
      <c r="B810" s="2" t="s">
        <v>1213</v>
      </c>
      <c r="C810" s="2"/>
      <c r="D810" s="2" t="s">
        <v>1214</v>
      </c>
      <c r="E810" s="2" t="s">
        <v>1215</v>
      </c>
      <c r="F810" s="2" t="s">
        <v>12</v>
      </c>
      <c r="G810" s="2"/>
      <c r="H810" s="2"/>
      <c r="I810" s="2"/>
      <c r="J810" s="2"/>
      <c r="K810" s="2"/>
      <c r="L810" s="2"/>
      <c r="M810" s="2"/>
      <c r="N810" s="2"/>
      <c r="O810" s="2"/>
      <c r="P810" s="2"/>
      <c r="Q810" s="2"/>
    </row>
    <row r="811" spans="1:17" s="8" customFormat="1" ht="32.25" thickBot="1" x14ac:dyDescent="0.3">
      <c r="A811" s="2" t="s">
        <v>2655</v>
      </c>
      <c r="B811" s="2" t="s">
        <v>2656</v>
      </c>
      <c r="C811" s="2"/>
      <c r="D811" s="2" t="s">
        <v>2657</v>
      </c>
      <c r="E811" s="2" t="s">
        <v>2658</v>
      </c>
      <c r="F811" s="2" t="s">
        <v>9</v>
      </c>
      <c r="G811" s="2"/>
      <c r="H811" s="2"/>
      <c r="I811" s="2"/>
      <c r="J811" s="2"/>
      <c r="K811" s="2"/>
      <c r="L811" s="2"/>
      <c r="M811" s="2"/>
      <c r="N811" s="2"/>
      <c r="O811" s="2"/>
      <c r="P811" s="2"/>
      <c r="Q811" s="2"/>
    </row>
    <row r="812" spans="1:17" s="8" customFormat="1" ht="32.25" thickBot="1" x14ac:dyDescent="0.3">
      <c r="A812" s="4" t="str">
        <f ca="1">IFERROR(__xludf.DUMMYFUNCTION("""COMPUTED_VALUE"""),"Constitutional and administrative law / A.W. Bradley, K.D. Ewing.")</f>
        <v>Constitutional and administrative law / A.W. Bradley, K.D. Ewing.</v>
      </c>
      <c r="B812" s="5" t="str">
        <f ca="1">IFERROR(__xludf.DUMMYFUNCTION("""COMPUTED_VALUE"""),"Bradley, A. W. (Anthony Wilfred)")</f>
        <v>Bradley, A. W. (Anthony Wilfred)</v>
      </c>
      <c r="C812" s="5" t="str">
        <f ca="1">IFERROR(__xludf.DUMMYFUNCTION("""COMPUTED_VALUE"""),"14th ed.")</f>
        <v>14th ed.</v>
      </c>
      <c r="D812" s="4" t="str">
        <f ca="1">IFERROR(__xludf.DUMMYFUNCTION("""COMPUTED_VALUE"""),"Harlow, England New York : Pearson, Longman, 2007.")</f>
        <v>Harlow, England New York : Pearson, Longman, 2007.</v>
      </c>
      <c r="E812" s="5" t="str">
        <f ca="1">IFERROR(__xludf.DUMMYFUNCTION("""COMPUTED_VALUE"""),"342(410) BraA c 2007")</f>
        <v>342(410) BraA c 2007</v>
      </c>
      <c r="F812" s="6" t="str">
        <f ca="1">IFERROR(__xludf.DUMMYFUNCTION("""COMPUTED_VALUE"""),"Αίθουσα Δημοσίου Δικαίου")</f>
        <v>Αίθουσα Δημοσίου Δικαίου</v>
      </c>
      <c r="G812" s="2"/>
      <c r="H812" s="2"/>
      <c r="I812" s="2"/>
      <c r="J812" s="2"/>
      <c r="K812" s="2"/>
      <c r="L812" s="2"/>
      <c r="M812" s="2"/>
      <c r="N812" s="2"/>
      <c r="O812" s="2"/>
      <c r="P812" s="2"/>
      <c r="Q812" s="2"/>
    </row>
    <row r="813" spans="1:17" s="8" customFormat="1" ht="32.25" thickBot="1" x14ac:dyDescent="0.3">
      <c r="A813" s="2" t="s">
        <v>562</v>
      </c>
      <c r="B813" s="2" t="s">
        <v>563</v>
      </c>
      <c r="C813" s="2" t="s">
        <v>565</v>
      </c>
      <c r="D813" s="2" t="s">
        <v>564</v>
      </c>
      <c r="E813" s="2" t="s">
        <v>566</v>
      </c>
      <c r="F813" s="2" t="s">
        <v>9</v>
      </c>
      <c r="G813" s="2"/>
      <c r="H813" s="2"/>
      <c r="I813" s="2"/>
      <c r="J813" s="2"/>
      <c r="K813" s="2"/>
      <c r="L813" s="2"/>
      <c r="M813" s="2"/>
      <c r="N813" s="2"/>
      <c r="O813" s="2"/>
      <c r="P813" s="2"/>
      <c r="Q813" s="2"/>
    </row>
    <row r="814" spans="1:17" s="8" customFormat="1" ht="32.25" thickBot="1" x14ac:dyDescent="0.3">
      <c r="A814" s="4" t="str">
        <f ca="1">IFERROR(__xludf.DUMMYFUNCTION("""COMPUTED_VALUE"""),"Constitutional and administrative law in a Nutshell / by Greer Hogan.")</f>
        <v>Constitutional and administrative law in a Nutshell / by Greer Hogan.</v>
      </c>
      <c r="B814" s="5" t="str">
        <f ca="1">IFERROR(__xludf.DUMMYFUNCTION("""COMPUTED_VALUE"""),"Hogan, Greer.")</f>
        <v>Hogan, Greer.</v>
      </c>
      <c r="C814" s="5" t="str">
        <f ca="1">IFERROR(__xludf.DUMMYFUNCTION("""COMPUTED_VALUE"""),"7th ed.")</f>
        <v>7th ed.</v>
      </c>
      <c r="D814" s="4" t="str">
        <f ca="1">IFERROR(__xludf.DUMMYFUNCTION("""COMPUTED_VALUE"""),"London : Sweet &amp; Maxwell, 2005.")</f>
        <v>London : Sweet &amp; Maxwell, 2005.</v>
      </c>
      <c r="E814" s="5" t="str">
        <f ca="1">IFERROR(__xludf.DUMMYFUNCTION("""COMPUTED_VALUE"""),"342(410) HogG c 2005")</f>
        <v>342(410) HogG c 2005</v>
      </c>
      <c r="F814" s="6" t="str">
        <f ca="1">IFERROR(__xludf.DUMMYFUNCTION("""COMPUTED_VALUE"""),"Αίθουσα Δημοσίου Δικαίου")</f>
        <v>Αίθουσα Δημοσίου Δικαίου</v>
      </c>
      <c r="G814" s="2"/>
      <c r="H814" s="2"/>
      <c r="I814" s="2"/>
      <c r="J814" s="2"/>
      <c r="K814" s="2"/>
      <c r="L814" s="2"/>
      <c r="M814" s="2"/>
      <c r="N814" s="2"/>
      <c r="O814" s="2"/>
      <c r="P814" s="2"/>
      <c r="Q814" s="2"/>
    </row>
    <row r="815" spans="1:17" s="8" customFormat="1" ht="16.5" thickBot="1" x14ac:dyDescent="0.3">
      <c r="A815" s="2" t="s">
        <v>567</v>
      </c>
      <c r="B815" s="2" t="s">
        <v>568</v>
      </c>
      <c r="C815" s="2"/>
      <c r="D815" s="2" t="s">
        <v>569</v>
      </c>
      <c r="E815" s="2" t="s">
        <v>570</v>
      </c>
      <c r="F815" s="2" t="s">
        <v>9</v>
      </c>
      <c r="G815" s="2"/>
      <c r="H815" s="2"/>
      <c r="I815" s="2"/>
      <c r="J815" s="2"/>
      <c r="K815" s="2"/>
      <c r="L815" s="2"/>
      <c r="M815" s="2"/>
      <c r="N815" s="2"/>
      <c r="O815" s="2"/>
      <c r="P815" s="2"/>
      <c r="Q815" s="2"/>
    </row>
    <row r="816" spans="1:17" s="8" customFormat="1" ht="32.25" thickBot="1" x14ac:dyDescent="0.3">
      <c r="A816" s="2" t="s">
        <v>571</v>
      </c>
      <c r="B816" s="2" t="s">
        <v>572</v>
      </c>
      <c r="C816" s="2"/>
      <c r="D816" s="2" t="s">
        <v>573</v>
      </c>
      <c r="E816" s="2" t="s">
        <v>574</v>
      </c>
      <c r="F816" s="2" t="s">
        <v>9</v>
      </c>
      <c r="G816" s="2"/>
      <c r="H816" s="2"/>
      <c r="I816" s="2"/>
      <c r="J816" s="2"/>
      <c r="K816" s="2"/>
      <c r="L816" s="2"/>
      <c r="M816" s="2"/>
      <c r="N816" s="2"/>
      <c r="O816" s="2"/>
      <c r="P816" s="2"/>
      <c r="Q816" s="2"/>
    </row>
    <row r="817" spans="1:17" s="8" customFormat="1" ht="32.25" thickBot="1" x14ac:dyDescent="0.3">
      <c r="A817" s="4" t="str">
        <f ca="1">IFERROR(__xludf.DUMMYFUNCTION("""COMPUTED_VALUE"""),"Constitutional and administrative law : 2004-2005 / Richard Clements, Jane Key.")</f>
        <v>Constitutional and administrative law : 2004-2005 / Richard Clements, Jane Key.</v>
      </c>
      <c r="B817" s="5" t="str">
        <f ca="1">IFERROR(__xludf.DUMMYFUNCTION("""COMPUTED_VALUE"""),"Clements, Richard, 1954-")</f>
        <v>Clements, Richard, 1954-</v>
      </c>
      <c r="C817" s="5" t="str">
        <f ca="1">IFERROR(__xludf.DUMMYFUNCTION("""COMPUTED_VALUE"""),"3rd ed.")</f>
        <v>3rd ed.</v>
      </c>
      <c r="D817" s="4" t="str">
        <f ca="1">IFERROR(__xludf.DUMMYFUNCTION("""COMPUTED_VALUE"""),"Oxford, UK : Oxford University Press, 2004.")</f>
        <v>Oxford, UK : Oxford University Press, 2004.</v>
      </c>
      <c r="E817" s="5" t="str">
        <f ca="1">IFERROR(__xludf.DUMMYFUNCTION("""COMPUTED_VALUE"""),"342(410)(076) CleR c 2004")</f>
        <v>342(410)(076) CleR c 2004</v>
      </c>
      <c r="F817" s="6" t="str">
        <f ca="1">IFERROR(__xludf.DUMMYFUNCTION("""COMPUTED_VALUE"""),"Αίθουσα Δημοσίου Δικαίου")</f>
        <v>Αίθουσα Δημοσίου Δικαίου</v>
      </c>
      <c r="G817" s="2"/>
      <c r="H817" s="2"/>
      <c r="I817" s="2"/>
      <c r="J817" s="2"/>
      <c r="K817" s="2"/>
      <c r="L817" s="2"/>
      <c r="M817" s="2"/>
      <c r="N817" s="2"/>
      <c r="O817" s="2"/>
      <c r="P817" s="2"/>
      <c r="Q817" s="2"/>
    </row>
    <row r="818" spans="1:17" s="8" customFormat="1" ht="32.25" thickBot="1" x14ac:dyDescent="0.3">
      <c r="A818" s="4" t="str">
        <f ca="1">IFERROR(__xludf.DUMMYFUNCTION("""COMPUTED_VALUE"""),"Cases and materials on constitutional and administrative law / Michael J. Allen, Brian Thompson.")</f>
        <v>Cases and materials on constitutional and administrative law / Michael J. Allen, Brian Thompson.</v>
      </c>
      <c r="B818" s="5" t="str">
        <f ca="1">IFERROR(__xludf.DUMMYFUNCTION("""COMPUTED_VALUE"""),"Allen, M. J Michael John, 1956-")</f>
        <v>Allen, M. J Michael John, 1956-</v>
      </c>
      <c r="C818" s="5" t="str">
        <f ca="1">IFERROR(__xludf.DUMMYFUNCTION("""COMPUTED_VALUE"""),"8th ed.")</f>
        <v>8th ed.</v>
      </c>
      <c r="D818" s="4" t="str">
        <f ca="1">IFERROR(__xludf.DUMMYFUNCTION("""COMPUTED_VALUE"""),"Oxford : Oxford University Press, 2005.")</f>
        <v>Oxford : Oxford University Press, 2005.</v>
      </c>
      <c r="E818" s="5" t="str">
        <f ca="1">IFERROR(__xludf.DUMMYFUNCTION("""COMPUTED_VALUE"""),"342(410)(094.9) AllM c 2005")</f>
        <v>342(410)(094.9) AllM c 2005</v>
      </c>
      <c r="F818" s="6" t="str">
        <f ca="1">IFERROR(__xludf.DUMMYFUNCTION("""COMPUTED_VALUE"""),"Αίθουσα Δημοσίου Δικαίου")</f>
        <v>Αίθουσα Δημοσίου Δικαίου</v>
      </c>
      <c r="G818" s="2"/>
      <c r="H818" s="2"/>
      <c r="I818" s="2"/>
      <c r="J818" s="2"/>
      <c r="K818" s="2"/>
      <c r="L818" s="2"/>
      <c r="M818" s="2"/>
      <c r="N818" s="2"/>
      <c r="O818" s="2"/>
      <c r="P818" s="2"/>
      <c r="Q818" s="2"/>
    </row>
    <row r="819" spans="1:17" s="8" customFormat="1" ht="32.25" thickBot="1" x14ac:dyDescent="0.3">
      <c r="A819" s="4" t="str">
        <f ca="1">IFERROR(__xludf.DUMMYFUNCTION("""COMPUTED_VALUE"""),"Constitutional and administrative law / Maureen Spencer, John Spencer.")</f>
        <v>Constitutional and administrative law / Maureen Spencer, John Spencer.</v>
      </c>
      <c r="B819" s="5" t="str">
        <f ca="1">IFERROR(__xludf.DUMMYFUNCTION("""COMPUTED_VALUE"""),"Spencer, Maureen, 1941-")</f>
        <v>Spencer, Maureen, 1941-</v>
      </c>
      <c r="C819" s="5" t="str">
        <f ca="1">IFERROR(__xludf.DUMMYFUNCTION("""COMPUTED_VALUE"""),"4th ed.")</f>
        <v>4th ed.</v>
      </c>
      <c r="D819" s="4" t="str">
        <f ca="1">IFERROR(__xludf.DUMMYFUNCTION("""COMPUTED_VALUE"""),"London : Sweet &amp; Maxwell, 2006.")</f>
        <v>London : Sweet &amp; Maxwell, 2006.</v>
      </c>
      <c r="E819" s="5" t="str">
        <f ca="1">IFERROR(__xludf.DUMMYFUNCTION("""COMPUTED_VALUE"""),"342(410)(094.9) SpeM c 2006")</f>
        <v>342(410)(094.9) SpeM c 2006</v>
      </c>
      <c r="F819" s="6" t="str">
        <f ca="1">IFERROR(__xludf.DUMMYFUNCTION("""COMPUTED_VALUE"""),"Αίθουσα Δημοσίου Δικαίου")</f>
        <v>Αίθουσα Δημοσίου Δικαίου</v>
      </c>
      <c r="G819" s="2"/>
      <c r="H819" s="2"/>
      <c r="I819" s="2"/>
      <c r="J819" s="2"/>
      <c r="K819" s="2"/>
      <c r="L819" s="2"/>
      <c r="M819" s="2"/>
      <c r="N819" s="2"/>
      <c r="O819" s="2"/>
      <c r="P819" s="2"/>
      <c r="Q819" s="2"/>
    </row>
    <row r="820" spans="1:17" s="8" customFormat="1" ht="32.25" thickBot="1" x14ac:dyDescent="0.3">
      <c r="A820" s="2" t="s">
        <v>1997</v>
      </c>
      <c r="B820" s="2" t="s">
        <v>1998</v>
      </c>
      <c r="C820" s="2"/>
      <c r="D820" s="2" t="s">
        <v>1999</v>
      </c>
      <c r="E820" s="2" t="s">
        <v>2000</v>
      </c>
      <c r="F820" s="2" t="s">
        <v>9</v>
      </c>
      <c r="G820" s="2"/>
      <c r="H820" s="2"/>
      <c r="I820" s="2"/>
      <c r="J820" s="2"/>
      <c r="K820" s="2"/>
      <c r="L820" s="2"/>
      <c r="M820" s="2"/>
      <c r="N820" s="2"/>
      <c r="O820" s="2"/>
      <c r="P820" s="2"/>
      <c r="Q820" s="2"/>
    </row>
    <row r="821" spans="1:17" s="8" customFormat="1" ht="32.25" thickBot="1" x14ac:dyDescent="0.3">
      <c r="A821" s="2" t="s">
        <v>2659</v>
      </c>
      <c r="B821" s="2" t="s">
        <v>2660</v>
      </c>
      <c r="C821" s="2"/>
      <c r="D821" s="2" t="s">
        <v>2661</v>
      </c>
      <c r="E821" s="2" t="s">
        <v>2662</v>
      </c>
      <c r="F821" s="2" t="s">
        <v>9</v>
      </c>
      <c r="G821" s="2"/>
      <c r="H821" s="2"/>
      <c r="I821" s="2"/>
      <c r="J821" s="2"/>
      <c r="K821" s="2"/>
      <c r="L821" s="2"/>
      <c r="M821" s="2"/>
      <c r="N821" s="2"/>
      <c r="O821" s="2"/>
      <c r="P821" s="2"/>
      <c r="Q821" s="2"/>
    </row>
    <row r="822" spans="1:17" s="8" customFormat="1" ht="32.25" thickBot="1" x14ac:dyDescent="0.3">
      <c r="A822" s="2" t="s">
        <v>1216</v>
      </c>
      <c r="B822" s="2" t="s">
        <v>674</v>
      </c>
      <c r="C822" s="2"/>
      <c r="D822" s="2" t="s">
        <v>1217</v>
      </c>
      <c r="E822" s="2" t="s">
        <v>1218</v>
      </c>
      <c r="F822" s="2" t="s">
        <v>9</v>
      </c>
      <c r="G822" s="2"/>
      <c r="H822" s="2"/>
      <c r="I822" s="2"/>
      <c r="J822" s="2"/>
      <c r="K822" s="2"/>
      <c r="L822" s="2"/>
      <c r="M822" s="2"/>
      <c r="N822" s="2"/>
      <c r="O822" s="2"/>
      <c r="P822" s="2"/>
      <c r="Q822" s="2"/>
    </row>
    <row r="823" spans="1:17" s="8" customFormat="1" ht="79.5" thickBot="1" x14ac:dyDescent="0.3">
      <c r="A823" s="2" t="s">
        <v>2001</v>
      </c>
      <c r="B823" s="2" t="s">
        <v>2002</v>
      </c>
      <c r="C823" s="2"/>
      <c r="D823" s="2" t="s">
        <v>2003</v>
      </c>
      <c r="E823" s="2" t="s">
        <v>2004</v>
      </c>
      <c r="F823" s="2" t="s">
        <v>9</v>
      </c>
      <c r="G823" s="2"/>
      <c r="H823" s="2"/>
      <c r="I823" s="2"/>
      <c r="J823" s="2"/>
      <c r="K823" s="2"/>
      <c r="L823" s="2"/>
      <c r="M823" s="2"/>
      <c r="N823" s="2"/>
      <c r="O823" s="2"/>
      <c r="P823" s="2"/>
      <c r="Q823" s="2"/>
    </row>
    <row r="824" spans="1:17" s="8" customFormat="1" ht="32.25" thickBot="1" x14ac:dyDescent="0.3">
      <c r="A824" s="2" t="s">
        <v>575</v>
      </c>
      <c r="B824" s="2" t="s">
        <v>576</v>
      </c>
      <c r="C824" s="2"/>
      <c r="D824" s="2" t="s">
        <v>577</v>
      </c>
      <c r="E824" s="2" t="s">
        <v>578</v>
      </c>
      <c r="F824" s="2" t="s">
        <v>9</v>
      </c>
      <c r="G824" s="2"/>
      <c r="H824" s="2"/>
      <c r="I824" s="2"/>
      <c r="J824" s="2"/>
      <c r="K824" s="2"/>
      <c r="L824" s="2"/>
      <c r="M824" s="2"/>
      <c r="N824" s="2"/>
      <c r="O824" s="2"/>
      <c r="P824" s="2"/>
      <c r="Q824" s="2"/>
    </row>
    <row r="825" spans="1:17" s="8" customFormat="1" ht="32.25" thickBot="1" x14ac:dyDescent="0.3">
      <c r="A825" s="2" t="s">
        <v>579</v>
      </c>
      <c r="B825" s="2"/>
      <c r="C825" s="2"/>
      <c r="D825" s="2" t="s">
        <v>580</v>
      </c>
      <c r="E825" s="2" t="s">
        <v>581</v>
      </c>
      <c r="F825" s="2" t="s">
        <v>9</v>
      </c>
      <c r="G825" s="2"/>
      <c r="H825" s="2"/>
      <c r="I825" s="2"/>
      <c r="J825" s="2"/>
      <c r="K825" s="2"/>
      <c r="L825" s="2"/>
      <c r="M825" s="2"/>
      <c r="N825" s="2"/>
      <c r="O825" s="2"/>
      <c r="P825" s="2"/>
      <c r="Q825" s="2"/>
    </row>
    <row r="826" spans="1:17" s="8" customFormat="1" ht="32.25" thickBot="1" x14ac:dyDescent="0.3">
      <c r="A826" s="2" t="s">
        <v>582</v>
      </c>
      <c r="B826" s="2"/>
      <c r="C826" s="2" t="s">
        <v>584</v>
      </c>
      <c r="D826" s="2" t="s">
        <v>583</v>
      </c>
      <c r="E826" s="2" t="s">
        <v>585</v>
      </c>
      <c r="F826" s="2" t="s">
        <v>9</v>
      </c>
      <c r="G826" s="2"/>
      <c r="H826" s="2"/>
      <c r="I826" s="2"/>
      <c r="J826" s="2"/>
      <c r="K826" s="2"/>
      <c r="L826" s="2"/>
      <c r="M826" s="2"/>
      <c r="N826" s="2"/>
      <c r="O826" s="2"/>
      <c r="P826" s="2"/>
      <c r="Q826" s="2"/>
    </row>
    <row r="827" spans="1:17" s="8" customFormat="1" ht="32.25" thickBot="1" x14ac:dyDescent="0.3">
      <c r="A827" s="2" t="s">
        <v>586</v>
      </c>
      <c r="B827" s="2" t="s">
        <v>587</v>
      </c>
      <c r="C827" s="2"/>
      <c r="D827" s="2" t="s">
        <v>588</v>
      </c>
      <c r="E827" s="2" t="s">
        <v>589</v>
      </c>
      <c r="F827" s="2" t="s">
        <v>590</v>
      </c>
      <c r="G827" s="2"/>
      <c r="H827" s="2"/>
      <c r="I827" s="2"/>
      <c r="J827" s="2"/>
      <c r="K827" s="2"/>
      <c r="L827" s="2"/>
      <c r="M827" s="2"/>
      <c r="N827" s="2"/>
      <c r="O827" s="2"/>
      <c r="P827" s="2"/>
      <c r="Q827" s="2"/>
    </row>
    <row r="828" spans="1:17" s="8" customFormat="1" ht="32.25" thickBot="1" x14ac:dyDescent="0.3">
      <c r="A828" s="2" t="s">
        <v>591</v>
      </c>
      <c r="B828" s="2" t="s">
        <v>592</v>
      </c>
      <c r="C828" s="2" t="s">
        <v>594</v>
      </c>
      <c r="D828" s="2" t="s">
        <v>593</v>
      </c>
      <c r="E828" s="2" t="s">
        <v>595</v>
      </c>
      <c r="F828" s="2" t="s">
        <v>9</v>
      </c>
      <c r="G828" s="2"/>
      <c r="H828" s="2"/>
      <c r="I828" s="2"/>
      <c r="J828" s="2"/>
      <c r="K828" s="2"/>
      <c r="L828" s="2"/>
      <c r="M828" s="2"/>
      <c r="N828" s="2"/>
      <c r="O828" s="2"/>
      <c r="P828" s="2"/>
      <c r="Q828" s="2"/>
    </row>
    <row r="829" spans="1:17" s="8" customFormat="1" ht="111" thickBot="1" x14ac:dyDescent="0.3">
      <c r="A829" s="2" t="s">
        <v>3261</v>
      </c>
      <c r="B829" s="2"/>
      <c r="C829" s="2"/>
      <c r="D829" s="2" t="s">
        <v>3262</v>
      </c>
      <c r="E829" s="2" t="s">
        <v>3263</v>
      </c>
      <c r="F829" s="2" t="s">
        <v>9</v>
      </c>
      <c r="G829" s="2"/>
      <c r="H829" s="2"/>
      <c r="I829" s="2"/>
      <c r="J829" s="2"/>
      <c r="K829" s="2"/>
      <c r="L829" s="2"/>
      <c r="M829" s="2"/>
      <c r="N829" s="2"/>
      <c r="O829" s="2"/>
      <c r="P829" s="2"/>
      <c r="Q829" s="2"/>
    </row>
    <row r="830" spans="1:17" s="8" customFormat="1" ht="48" thickBot="1" x14ac:dyDescent="0.3">
      <c r="A830" s="2" t="s">
        <v>596</v>
      </c>
      <c r="B830" s="2" t="s">
        <v>597</v>
      </c>
      <c r="C830" s="2"/>
      <c r="D830" s="2" t="s">
        <v>107</v>
      </c>
      <c r="E830" s="2" t="s">
        <v>598</v>
      </c>
      <c r="F830" s="2" t="s">
        <v>9</v>
      </c>
      <c r="G830" s="2"/>
      <c r="H830" s="2"/>
      <c r="I830" s="2"/>
      <c r="J830" s="2"/>
      <c r="K830" s="2"/>
      <c r="L830" s="2"/>
      <c r="M830" s="2"/>
      <c r="N830" s="2"/>
      <c r="O830" s="2"/>
      <c r="P830" s="2"/>
      <c r="Q830" s="2"/>
    </row>
    <row r="831" spans="1:17" s="8" customFormat="1" ht="32.25" thickBot="1" x14ac:dyDescent="0.3">
      <c r="A831" s="2" t="s">
        <v>599</v>
      </c>
      <c r="B831" s="2" t="s">
        <v>600</v>
      </c>
      <c r="C831" s="2"/>
      <c r="D831" s="2" t="s">
        <v>601</v>
      </c>
      <c r="E831" s="2" t="s">
        <v>602</v>
      </c>
      <c r="F831" s="2" t="s">
        <v>9</v>
      </c>
      <c r="G831" s="2"/>
      <c r="H831" s="2"/>
      <c r="I831" s="2"/>
      <c r="J831" s="2"/>
      <c r="K831" s="2"/>
      <c r="L831" s="2"/>
      <c r="M831" s="2"/>
      <c r="N831" s="2"/>
      <c r="O831" s="2"/>
      <c r="P831" s="2"/>
      <c r="Q831" s="2"/>
    </row>
    <row r="832" spans="1:17" s="8" customFormat="1" ht="32.25" thickBot="1" x14ac:dyDescent="0.3">
      <c r="A832" s="2" t="s">
        <v>3264</v>
      </c>
      <c r="B832" s="2" t="s">
        <v>3265</v>
      </c>
      <c r="C832" s="2"/>
      <c r="D832" s="2" t="s">
        <v>3266</v>
      </c>
      <c r="E832" s="2" t="s">
        <v>3267</v>
      </c>
      <c r="F832" s="2" t="s">
        <v>9</v>
      </c>
      <c r="G832" s="2"/>
      <c r="H832" s="2"/>
      <c r="I832" s="2"/>
      <c r="J832" s="2"/>
      <c r="K832" s="2"/>
      <c r="L832" s="2"/>
      <c r="M832" s="2"/>
      <c r="N832" s="2"/>
      <c r="O832" s="2"/>
      <c r="P832" s="2"/>
      <c r="Q832" s="2"/>
    </row>
    <row r="833" spans="1:17" s="8" customFormat="1" ht="63.75" thickBot="1" x14ac:dyDescent="0.3">
      <c r="A833" s="2" t="s">
        <v>603</v>
      </c>
      <c r="B833" s="2" t="s">
        <v>604</v>
      </c>
      <c r="C833" s="2"/>
      <c r="D833" s="2" t="s">
        <v>107</v>
      </c>
      <c r="E833" s="2" t="s">
        <v>605</v>
      </c>
      <c r="F833" s="2" t="s">
        <v>9</v>
      </c>
      <c r="G833" s="2"/>
      <c r="H833" s="2"/>
      <c r="I833" s="2"/>
      <c r="J833" s="2"/>
      <c r="K833" s="2"/>
      <c r="L833" s="2"/>
      <c r="M833" s="2"/>
      <c r="N833" s="2"/>
      <c r="O833" s="2"/>
      <c r="P833" s="2"/>
      <c r="Q833" s="2"/>
    </row>
    <row r="834" spans="1:17" s="8" customFormat="1" ht="48" thickBot="1" x14ac:dyDescent="0.3">
      <c r="A834" s="4" t="str">
        <f ca="1">IFERROR(__xludf.DUMMYFUNCTION("""COMPUTED_VALUE"""),"Ελληνικόν συνταγματικόν δίκαιον / κατά τας πανεπιστημιακάς παραδόσεις του καθηγητού Ηλία Γ. Κυριακόπουλου.")</f>
        <v>Ελληνικόν συνταγματικόν δίκαιον / κατά τας πανεπιστημιακάς παραδόσεις του καθηγητού Ηλία Γ. Κυριακόπουλου.</v>
      </c>
      <c r="B834" s="5" t="str">
        <f ca="1">IFERROR(__xludf.DUMMYFUNCTION("""COMPUTED_VALUE"""),"Κυριακόπουλος, Ηλίας Γ.")</f>
        <v>Κυριακόπουλος, Ηλίας Γ.</v>
      </c>
      <c r="C834" s="5" t="str">
        <f ca="1">IFERROR(__xludf.DUMMYFUNCTION("""COMPUTED_VALUE"""),"4η έκδ. μετά συμπλ.")</f>
        <v>4η έκδ. μετά συμπλ.</v>
      </c>
      <c r="D834" s="4" t="str">
        <f ca="1">IFERROR(__xludf.DUMMYFUNCTION("""COMPUTED_VALUE"""),"Θεσσαλονίκη ; Αθήναι : Αφοί Π. Σάκκουλα, [19--?]")</f>
        <v>Θεσσαλονίκη ; Αθήναι : Αφοί Π. Σάκκουλα, [19--?]</v>
      </c>
      <c r="E834" s="5" t="str">
        <f ca="1">IFERROR(__xludf.DUMMYFUNCTION("""COMPUTED_VALUE"""),"342(495) ΚυρΗ ε [19--?]")</f>
        <v>342(495) ΚυρΗ ε [19--?]</v>
      </c>
      <c r="F834" s="6" t="str">
        <f ca="1">IFERROR(__xludf.DUMMYFUNCTION("""COMPUTED_VALUE"""),"Αίθουσα Δημοσίου Δικαίου")</f>
        <v>Αίθουσα Δημοσίου Δικαίου</v>
      </c>
      <c r="G834" s="2"/>
      <c r="H834" s="2"/>
      <c r="I834" s="2"/>
      <c r="J834" s="2"/>
      <c r="K834" s="2"/>
      <c r="L834" s="2"/>
      <c r="M834" s="2"/>
      <c r="N834" s="2"/>
      <c r="O834" s="2"/>
      <c r="P834" s="2"/>
      <c r="Q834" s="2"/>
    </row>
    <row r="835" spans="1:17" s="8" customFormat="1" ht="48" thickBot="1" x14ac:dyDescent="0.3">
      <c r="A835" s="2" t="s">
        <v>3268</v>
      </c>
      <c r="B835" s="2" t="s">
        <v>3269</v>
      </c>
      <c r="C835" s="2" t="s">
        <v>3270</v>
      </c>
      <c r="D835" s="2" t="s">
        <v>3271</v>
      </c>
      <c r="E835" s="2" t="s">
        <v>3272</v>
      </c>
      <c r="F835" s="2" t="s">
        <v>9</v>
      </c>
      <c r="G835" s="2"/>
      <c r="H835" s="2"/>
      <c r="I835" s="2"/>
      <c r="J835" s="2"/>
      <c r="K835" s="2"/>
      <c r="L835" s="2"/>
      <c r="M835" s="2"/>
      <c r="N835" s="2"/>
      <c r="O835" s="2"/>
      <c r="P835" s="2"/>
      <c r="Q835" s="2"/>
    </row>
    <row r="836" spans="1:17" s="8" customFormat="1" ht="48" thickBot="1" x14ac:dyDescent="0.3">
      <c r="A836" s="2" t="s">
        <v>4452</v>
      </c>
      <c r="B836" s="2" t="s">
        <v>3269</v>
      </c>
      <c r="C836" s="2" t="s">
        <v>4453</v>
      </c>
      <c r="D836" s="2" t="s">
        <v>4454</v>
      </c>
      <c r="E836" s="2" t="s">
        <v>4455</v>
      </c>
      <c r="F836" s="2" t="s">
        <v>1548</v>
      </c>
      <c r="G836" s="2"/>
      <c r="H836" s="2"/>
      <c r="I836" s="2"/>
      <c r="J836" s="2"/>
      <c r="K836" s="2"/>
      <c r="L836" s="2"/>
      <c r="M836" s="2"/>
      <c r="N836" s="2"/>
      <c r="O836" s="2"/>
      <c r="P836" s="2"/>
      <c r="Q836" s="2"/>
    </row>
    <row r="837" spans="1:17" s="8" customFormat="1" ht="32.25" thickBot="1" x14ac:dyDescent="0.3">
      <c r="A837" s="2" t="s">
        <v>4922</v>
      </c>
      <c r="B837" s="2" t="s">
        <v>4923</v>
      </c>
      <c r="C837" s="2"/>
      <c r="D837" s="2" t="s">
        <v>4924</v>
      </c>
      <c r="E837" s="2" t="s">
        <v>4925</v>
      </c>
      <c r="F837" s="2" t="s">
        <v>9</v>
      </c>
      <c r="G837" s="2"/>
      <c r="H837" s="2"/>
      <c r="I837" s="2"/>
      <c r="J837" s="2"/>
      <c r="K837" s="2"/>
      <c r="L837" s="2"/>
      <c r="M837" s="2"/>
      <c r="N837" s="2"/>
      <c r="O837" s="2"/>
      <c r="P837" s="2"/>
      <c r="Q837" s="2"/>
    </row>
    <row r="838" spans="1:17" s="8" customFormat="1" ht="48" thickBot="1" x14ac:dyDescent="0.3">
      <c r="A838" s="2" t="s">
        <v>3273</v>
      </c>
      <c r="B838" s="2" t="s">
        <v>3274</v>
      </c>
      <c r="C838" s="2"/>
      <c r="D838" s="2" t="s">
        <v>3275</v>
      </c>
      <c r="E838" s="2" t="s">
        <v>3276</v>
      </c>
      <c r="F838" s="2" t="s">
        <v>9</v>
      </c>
      <c r="G838" s="2"/>
      <c r="H838" s="2"/>
      <c r="I838" s="2"/>
      <c r="J838" s="2"/>
      <c r="K838" s="2"/>
      <c r="L838" s="2"/>
      <c r="M838" s="2"/>
      <c r="N838" s="2"/>
      <c r="O838" s="2"/>
      <c r="P838" s="2"/>
      <c r="Q838" s="2"/>
    </row>
    <row r="839" spans="1:17" s="8" customFormat="1" ht="95.25" thickBot="1" x14ac:dyDescent="0.3">
      <c r="A839" s="2" t="s">
        <v>191</v>
      </c>
      <c r="B839" s="2" t="s">
        <v>192</v>
      </c>
      <c r="C839" s="2"/>
      <c r="D839" s="2" t="s">
        <v>150</v>
      </c>
      <c r="E839" s="2" t="s">
        <v>190</v>
      </c>
      <c r="F839" s="2" t="s">
        <v>9</v>
      </c>
      <c r="G839" s="2"/>
      <c r="H839" s="2"/>
      <c r="I839" s="2"/>
      <c r="J839" s="2"/>
      <c r="K839" s="2"/>
      <c r="L839" s="2"/>
      <c r="M839" s="2"/>
      <c r="N839" s="2"/>
      <c r="O839" s="2"/>
      <c r="P839" s="2"/>
      <c r="Q839" s="2"/>
    </row>
    <row r="840" spans="1:17" s="8" customFormat="1" ht="32.25" thickBot="1" x14ac:dyDescent="0.3">
      <c r="A840" s="2" t="s">
        <v>2005</v>
      </c>
      <c r="B840" s="2" t="s">
        <v>2006</v>
      </c>
      <c r="C840" s="2"/>
      <c r="D840" s="2" t="s">
        <v>2007</v>
      </c>
      <c r="E840" s="2" t="s">
        <v>2008</v>
      </c>
      <c r="F840" s="2" t="s">
        <v>9</v>
      </c>
      <c r="G840" s="2"/>
      <c r="H840" s="2"/>
      <c r="I840" s="2"/>
      <c r="J840" s="2"/>
      <c r="K840" s="2"/>
      <c r="L840" s="2"/>
      <c r="M840" s="2"/>
      <c r="N840" s="2"/>
      <c r="O840" s="2"/>
      <c r="P840" s="2"/>
      <c r="Q840" s="2"/>
    </row>
    <row r="841" spans="1:17" s="8" customFormat="1" ht="48" thickBot="1" x14ac:dyDescent="0.3">
      <c r="A841" s="2" t="s">
        <v>606</v>
      </c>
      <c r="B841" s="2" t="s">
        <v>607</v>
      </c>
      <c r="C841" s="2"/>
      <c r="D841" s="2" t="s">
        <v>608</v>
      </c>
      <c r="E841" s="2" t="s">
        <v>609</v>
      </c>
      <c r="F841" s="2" t="s">
        <v>9</v>
      </c>
      <c r="G841" s="2"/>
      <c r="H841" s="2"/>
      <c r="I841" s="2"/>
      <c r="J841" s="2"/>
      <c r="K841" s="2"/>
      <c r="L841" s="2"/>
      <c r="M841" s="2"/>
      <c r="N841" s="2"/>
      <c r="O841" s="2"/>
      <c r="P841" s="2"/>
      <c r="Q841" s="2"/>
    </row>
    <row r="842" spans="1:17" s="8" customFormat="1" ht="95.25" thickBot="1" x14ac:dyDescent="0.3">
      <c r="A842" s="2" t="s">
        <v>3277</v>
      </c>
      <c r="B842" s="2" t="s">
        <v>3278</v>
      </c>
      <c r="C842" s="2"/>
      <c r="D842" s="2" t="s">
        <v>876</v>
      </c>
      <c r="E842" s="2" t="s">
        <v>3279</v>
      </c>
      <c r="F842" s="2" t="s">
        <v>9</v>
      </c>
      <c r="G842" s="2"/>
      <c r="H842" s="2"/>
      <c r="I842" s="2"/>
      <c r="J842" s="2"/>
      <c r="K842" s="2"/>
      <c r="L842" s="2"/>
      <c r="M842" s="2"/>
      <c r="N842" s="2"/>
      <c r="O842" s="2"/>
      <c r="P842" s="2"/>
      <c r="Q842" s="2"/>
    </row>
    <row r="843" spans="1:17" s="8" customFormat="1" ht="48" thickBot="1" x14ac:dyDescent="0.3">
      <c r="A843" s="2" t="s">
        <v>610</v>
      </c>
      <c r="B843" s="2" t="s">
        <v>611</v>
      </c>
      <c r="C843" s="2"/>
      <c r="D843" s="2" t="s">
        <v>612</v>
      </c>
      <c r="E843" s="2" t="s">
        <v>613</v>
      </c>
      <c r="F843" s="2" t="s">
        <v>9</v>
      </c>
      <c r="G843" s="2"/>
      <c r="H843" s="2"/>
      <c r="I843" s="2"/>
      <c r="J843" s="2"/>
      <c r="K843" s="2"/>
      <c r="L843" s="2"/>
      <c r="M843" s="2"/>
      <c r="N843" s="2"/>
      <c r="O843" s="2"/>
      <c r="P843" s="2"/>
      <c r="Q843" s="2"/>
    </row>
    <row r="844" spans="1:17" s="8" customFormat="1" ht="48" thickBot="1" x14ac:dyDescent="0.3">
      <c r="A844" s="2" t="s">
        <v>614</v>
      </c>
      <c r="B844" s="2" t="s">
        <v>615</v>
      </c>
      <c r="C844" s="2"/>
      <c r="D844" s="2" t="s">
        <v>616</v>
      </c>
      <c r="E844" s="2" t="s">
        <v>617</v>
      </c>
      <c r="F844" s="2" t="s">
        <v>9</v>
      </c>
      <c r="G844" s="2"/>
      <c r="H844" s="2"/>
      <c r="I844" s="2"/>
      <c r="J844" s="2"/>
      <c r="K844" s="2"/>
      <c r="L844" s="2"/>
      <c r="M844" s="2"/>
      <c r="N844" s="2"/>
      <c r="O844" s="2"/>
      <c r="P844" s="2"/>
      <c r="Q844" s="2"/>
    </row>
    <row r="845" spans="1:17" s="8" customFormat="1" ht="32.25" thickBot="1" x14ac:dyDescent="0.3">
      <c r="A845" s="2" t="s">
        <v>618</v>
      </c>
      <c r="B845" s="2"/>
      <c r="C845" s="2"/>
      <c r="D845" s="2" t="s">
        <v>619</v>
      </c>
      <c r="E845" s="2" t="s">
        <v>620</v>
      </c>
      <c r="F845" s="2" t="s">
        <v>9</v>
      </c>
      <c r="G845" s="2"/>
      <c r="H845" s="2"/>
      <c r="I845" s="2"/>
      <c r="J845" s="2"/>
      <c r="K845" s="2"/>
      <c r="L845" s="2"/>
      <c r="M845" s="2"/>
      <c r="N845" s="2"/>
      <c r="O845" s="2"/>
      <c r="P845" s="2"/>
      <c r="Q845" s="2"/>
    </row>
    <row r="846" spans="1:17" s="8" customFormat="1" ht="63.75" thickBot="1" x14ac:dyDescent="0.3">
      <c r="A846" s="2" t="s">
        <v>621</v>
      </c>
      <c r="B846" s="2" t="s">
        <v>622</v>
      </c>
      <c r="C846" s="2"/>
      <c r="D846" s="2" t="s">
        <v>623</v>
      </c>
      <c r="E846" s="2" t="s">
        <v>624</v>
      </c>
      <c r="F846" s="2" t="s">
        <v>9</v>
      </c>
      <c r="G846" s="2"/>
      <c r="H846" s="2"/>
      <c r="I846" s="2"/>
      <c r="J846" s="2"/>
      <c r="K846" s="2"/>
      <c r="L846" s="2"/>
      <c r="M846" s="2"/>
      <c r="N846" s="2"/>
      <c r="O846" s="2"/>
      <c r="P846" s="2"/>
      <c r="Q846" s="2"/>
    </row>
    <row r="847" spans="1:17" s="8" customFormat="1" ht="48" thickBot="1" x14ac:dyDescent="0.3">
      <c r="A847" s="2" t="s">
        <v>625</v>
      </c>
      <c r="B847" s="2"/>
      <c r="C847" s="2"/>
      <c r="D847" s="2" t="s">
        <v>626</v>
      </c>
      <c r="E847" s="2" t="s">
        <v>627</v>
      </c>
      <c r="F847" s="2" t="s">
        <v>9</v>
      </c>
      <c r="G847" s="2"/>
      <c r="H847" s="2"/>
      <c r="I847" s="2"/>
      <c r="J847" s="2"/>
      <c r="K847" s="2"/>
      <c r="L847" s="2"/>
      <c r="M847" s="2"/>
      <c r="N847" s="2"/>
      <c r="O847" s="2"/>
      <c r="P847" s="2"/>
      <c r="Q847" s="2"/>
    </row>
    <row r="848" spans="1:17" s="8" customFormat="1" ht="48" thickBot="1" x14ac:dyDescent="0.3">
      <c r="A848" s="2" t="s">
        <v>3280</v>
      </c>
      <c r="B848" s="2" t="s">
        <v>3281</v>
      </c>
      <c r="C848" s="2"/>
      <c r="D848" s="2" t="s">
        <v>3282</v>
      </c>
      <c r="E848" s="2" t="s">
        <v>3283</v>
      </c>
      <c r="F848" s="2" t="s">
        <v>9</v>
      </c>
      <c r="G848" s="2"/>
      <c r="H848" s="2"/>
      <c r="I848" s="2"/>
      <c r="J848" s="2"/>
      <c r="K848" s="2"/>
      <c r="L848" s="2"/>
      <c r="M848" s="2"/>
      <c r="N848" s="2"/>
      <c r="O848" s="2"/>
      <c r="P848" s="2"/>
      <c r="Q848" s="2"/>
    </row>
    <row r="849" spans="1:17" s="8" customFormat="1" ht="48" thickBot="1" x14ac:dyDescent="0.3">
      <c r="A849" s="2" t="s">
        <v>3284</v>
      </c>
      <c r="B849" s="2" t="s">
        <v>3285</v>
      </c>
      <c r="C849" s="2"/>
      <c r="D849" s="2" t="s">
        <v>3286</v>
      </c>
      <c r="E849" s="2" t="s">
        <v>3287</v>
      </c>
      <c r="F849" s="2" t="s">
        <v>9</v>
      </c>
      <c r="G849" s="2"/>
      <c r="H849" s="2"/>
      <c r="I849" s="2"/>
      <c r="J849" s="2"/>
      <c r="K849" s="2"/>
      <c r="L849" s="2"/>
      <c r="M849" s="2"/>
      <c r="N849" s="2"/>
      <c r="O849" s="2"/>
      <c r="P849" s="2"/>
      <c r="Q849" s="2"/>
    </row>
    <row r="850" spans="1:17" s="8" customFormat="1" ht="48" thickBot="1" x14ac:dyDescent="0.3">
      <c r="A850" s="2" t="s">
        <v>1219</v>
      </c>
      <c r="B850" s="2" t="s">
        <v>1220</v>
      </c>
      <c r="C850" s="2"/>
      <c r="D850" s="2" t="s">
        <v>1221</v>
      </c>
      <c r="E850" s="2" t="s">
        <v>1222</v>
      </c>
      <c r="F850" s="2" t="s">
        <v>9</v>
      </c>
      <c r="G850" s="2"/>
      <c r="H850" s="2"/>
      <c r="I850" s="2"/>
      <c r="J850" s="2"/>
      <c r="K850" s="2"/>
      <c r="L850" s="2"/>
      <c r="M850" s="2"/>
      <c r="N850" s="2"/>
      <c r="O850" s="2"/>
      <c r="P850" s="2"/>
      <c r="Q850" s="2"/>
    </row>
    <row r="851" spans="1:17" s="8" customFormat="1" ht="32.25" thickBot="1" x14ac:dyDescent="0.3">
      <c r="A851" s="2" t="s">
        <v>5398</v>
      </c>
      <c r="B851" s="2" t="s">
        <v>5399</v>
      </c>
      <c r="C851" s="2"/>
      <c r="D851" s="2" t="s">
        <v>5400</v>
      </c>
      <c r="E851" s="2" t="s">
        <v>5401</v>
      </c>
      <c r="F851" s="2" t="s">
        <v>12</v>
      </c>
      <c r="G851" s="2"/>
      <c r="H851" s="2"/>
      <c r="I851" s="2"/>
      <c r="J851" s="2"/>
      <c r="K851" s="2"/>
      <c r="L851" s="2"/>
      <c r="M851" s="2"/>
      <c r="N851" s="2"/>
      <c r="O851" s="2"/>
      <c r="P851" s="2"/>
      <c r="Q851" s="2"/>
    </row>
    <row r="852" spans="1:17" s="8" customFormat="1" ht="32.25" thickBot="1" x14ac:dyDescent="0.3">
      <c r="A852" s="2" t="s">
        <v>628</v>
      </c>
      <c r="B852" s="2" t="s">
        <v>629</v>
      </c>
      <c r="C852" s="2"/>
      <c r="D852" s="2" t="s">
        <v>630</v>
      </c>
      <c r="E852" s="2" t="s">
        <v>631</v>
      </c>
      <c r="F852" s="2" t="s">
        <v>9</v>
      </c>
      <c r="G852" s="2"/>
      <c r="H852" s="2"/>
      <c r="I852" s="2"/>
      <c r="J852" s="2"/>
      <c r="K852" s="2"/>
      <c r="L852" s="2"/>
      <c r="M852" s="2"/>
      <c r="N852" s="2"/>
      <c r="O852" s="2"/>
      <c r="P852" s="2"/>
      <c r="Q852" s="2"/>
    </row>
    <row r="853" spans="1:17" s="8" customFormat="1" ht="48" thickBot="1" x14ac:dyDescent="0.3">
      <c r="A853" s="2" t="s">
        <v>632</v>
      </c>
      <c r="B853" s="2" t="s">
        <v>633</v>
      </c>
      <c r="C853" s="2"/>
      <c r="D853" s="2" t="s">
        <v>634</v>
      </c>
      <c r="E853" s="2" t="s">
        <v>635</v>
      </c>
      <c r="F853" s="2" t="s">
        <v>9</v>
      </c>
      <c r="G853" s="2"/>
      <c r="H853" s="2"/>
      <c r="I853" s="2"/>
      <c r="J853" s="2"/>
      <c r="K853" s="2"/>
      <c r="L853" s="2"/>
      <c r="M853" s="2"/>
      <c r="N853" s="2"/>
      <c r="O853" s="2"/>
      <c r="P853" s="2"/>
      <c r="Q853" s="2"/>
    </row>
    <row r="854" spans="1:17" s="8" customFormat="1" ht="16.5" thickBot="1" x14ac:dyDescent="0.3">
      <c r="A854" s="2" t="s">
        <v>2009</v>
      </c>
      <c r="B854" s="2" t="s">
        <v>2010</v>
      </c>
      <c r="C854" s="2"/>
      <c r="D854" s="2" t="s">
        <v>2011</v>
      </c>
      <c r="E854" s="2" t="s">
        <v>2012</v>
      </c>
      <c r="F854" s="2" t="s">
        <v>9</v>
      </c>
      <c r="G854" s="2"/>
      <c r="H854" s="2"/>
      <c r="I854" s="2"/>
      <c r="J854" s="2"/>
      <c r="K854" s="2"/>
      <c r="L854" s="2"/>
      <c r="M854" s="2"/>
      <c r="N854" s="2"/>
      <c r="O854" s="2"/>
      <c r="P854" s="2"/>
      <c r="Q854" s="2"/>
    </row>
    <row r="855" spans="1:17" s="8" customFormat="1" ht="48" thickBot="1" x14ac:dyDescent="0.3">
      <c r="A855" s="2" t="s">
        <v>1223</v>
      </c>
      <c r="B855" s="2" t="s">
        <v>1224</v>
      </c>
      <c r="C855" s="2"/>
      <c r="D855" s="2" t="s">
        <v>1225</v>
      </c>
      <c r="E855" s="2" t="s">
        <v>1226</v>
      </c>
      <c r="F855" s="2" t="s">
        <v>9</v>
      </c>
      <c r="G855" s="2"/>
      <c r="H855" s="2"/>
      <c r="I855" s="2"/>
      <c r="J855" s="2"/>
      <c r="K855" s="2"/>
      <c r="L855" s="2"/>
      <c r="M855" s="2"/>
      <c r="N855" s="2"/>
      <c r="O855" s="2"/>
      <c r="P855" s="2"/>
      <c r="Q855" s="2"/>
    </row>
    <row r="856" spans="1:17" s="8" customFormat="1" ht="48" thickBot="1" x14ac:dyDescent="0.3">
      <c r="A856" s="2" t="s">
        <v>4456</v>
      </c>
      <c r="B856" s="2" t="s">
        <v>375</v>
      </c>
      <c r="C856" s="2"/>
      <c r="D856" s="2" t="s">
        <v>4457</v>
      </c>
      <c r="E856" s="2" t="s">
        <v>4458</v>
      </c>
      <c r="F856" s="2" t="s">
        <v>9</v>
      </c>
      <c r="G856" s="2"/>
      <c r="H856" s="2"/>
      <c r="I856" s="2"/>
      <c r="J856" s="2"/>
      <c r="K856" s="2"/>
      <c r="L856" s="2"/>
      <c r="M856" s="2"/>
      <c r="N856" s="2"/>
      <c r="O856" s="2"/>
      <c r="P856" s="2"/>
      <c r="Q856" s="2"/>
    </row>
    <row r="857" spans="1:17" s="8" customFormat="1" ht="16.5" thickBot="1" x14ac:dyDescent="0.3">
      <c r="A857" s="2" t="s">
        <v>636</v>
      </c>
      <c r="B857" s="2" t="s">
        <v>637</v>
      </c>
      <c r="C857" s="2"/>
      <c r="D857" s="2" t="s">
        <v>638</v>
      </c>
      <c r="E857" s="2" t="s">
        <v>639</v>
      </c>
      <c r="F857" s="2" t="s">
        <v>640</v>
      </c>
      <c r="G857" s="2"/>
      <c r="H857" s="2"/>
      <c r="I857" s="2"/>
      <c r="J857" s="2"/>
      <c r="K857" s="2"/>
      <c r="L857" s="2"/>
      <c r="M857" s="2"/>
      <c r="N857" s="2"/>
      <c r="O857" s="2"/>
      <c r="P857" s="2"/>
      <c r="Q857" s="2"/>
    </row>
    <row r="858" spans="1:17" s="8" customFormat="1" ht="63.75" thickBot="1" x14ac:dyDescent="0.3">
      <c r="A858" s="2" t="s">
        <v>5402</v>
      </c>
      <c r="B858" s="2" t="s">
        <v>5403</v>
      </c>
      <c r="C858" s="2"/>
      <c r="D858" s="2" t="s">
        <v>5404</v>
      </c>
      <c r="E858" s="2" t="s">
        <v>5405</v>
      </c>
      <c r="F858" s="2" t="s">
        <v>9</v>
      </c>
      <c r="G858" s="2"/>
      <c r="H858" s="2"/>
      <c r="I858" s="2"/>
      <c r="J858" s="2"/>
      <c r="K858" s="2"/>
      <c r="L858" s="2"/>
      <c r="M858" s="2"/>
      <c r="N858" s="2"/>
      <c r="O858" s="2"/>
      <c r="P858" s="2"/>
      <c r="Q858" s="2"/>
    </row>
    <row r="859" spans="1:17" s="8" customFormat="1" ht="63.75" thickBot="1" x14ac:dyDescent="0.3">
      <c r="A859" s="2" t="s">
        <v>3288</v>
      </c>
      <c r="B859" s="2" t="s">
        <v>3289</v>
      </c>
      <c r="C859" s="2"/>
      <c r="D859" s="2" t="s">
        <v>3290</v>
      </c>
      <c r="E859" s="2" t="s">
        <v>3291</v>
      </c>
      <c r="F859" s="2" t="s">
        <v>9</v>
      </c>
      <c r="G859" s="2"/>
      <c r="H859" s="2"/>
      <c r="I859" s="2"/>
      <c r="J859" s="2"/>
      <c r="K859" s="2"/>
      <c r="L859" s="2"/>
      <c r="M859" s="2"/>
      <c r="N859" s="2"/>
      <c r="O859" s="2"/>
      <c r="P859" s="2"/>
      <c r="Q859" s="2"/>
    </row>
    <row r="860" spans="1:17" s="8" customFormat="1" ht="48" thickBot="1" x14ac:dyDescent="0.3">
      <c r="A860" s="2" t="s">
        <v>3292</v>
      </c>
      <c r="B860" s="2"/>
      <c r="C860" s="2" t="s">
        <v>3293</v>
      </c>
      <c r="D860" s="2" t="s">
        <v>3294</v>
      </c>
      <c r="E860" s="2" t="s">
        <v>3295</v>
      </c>
      <c r="F860" s="2" t="s">
        <v>9</v>
      </c>
      <c r="G860" s="2"/>
      <c r="H860" s="2"/>
      <c r="I860" s="2"/>
      <c r="J860" s="2"/>
      <c r="K860" s="2"/>
      <c r="L860" s="2"/>
      <c r="M860" s="2"/>
      <c r="N860" s="2"/>
      <c r="O860" s="2"/>
      <c r="P860" s="2"/>
      <c r="Q860" s="2"/>
    </row>
    <row r="861" spans="1:17" s="8" customFormat="1" ht="32.25" thickBot="1" x14ac:dyDescent="0.3">
      <c r="A861" s="2" t="s">
        <v>641</v>
      </c>
      <c r="B861" s="2" t="s">
        <v>642</v>
      </c>
      <c r="C861" s="2"/>
      <c r="D861" s="2" t="s">
        <v>1227</v>
      </c>
      <c r="E861" s="2" t="s">
        <v>1228</v>
      </c>
      <c r="F861" s="2" t="s">
        <v>9</v>
      </c>
      <c r="G861" s="2"/>
      <c r="H861" s="2"/>
      <c r="I861" s="2"/>
      <c r="J861" s="2"/>
      <c r="K861" s="2"/>
      <c r="L861" s="2"/>
      <c r="M861" s="2"/>
      <c r="N861" s="2"/>
      <c r="O861" s="2"/>
      <c r="P861" s="2"/>
      <c r="Q861" s="2"/>
    </row>
    <row r="862" spans="1:17" s="8" customFormat="1" ht="95.25" thickBot="1" x14ac:dyDescent="0.3">
      <c r="A862" s="2" t="s">
        <v>641</v>
      </c>
      <c r="B862" s="2" t="s">
        <v>642</v>
      </c>
      <c r="C862" s="2" t="s">
        <v>644</v>
      </c>
      <c r="D862" s="2" t="s">
        <v>643</v>
      </c>
      <c r="E862" s="2" t="s">
        <v>645</v>
      </c>
      <c r="F862" s="2" t="s">
        <v>9</v>
      </c>
      <c r="G862" s="2"/>
      <c r="H862" s="2"/>
      <c r="I862" s="2"/>
      <c r="J862" s="2"/>
      <c r="K862" s="2"/>
      <c r="L862" s="2"/>
      <c r="M862" s="2"/>
      <c r="N862" s="2"/>
      <c r="O862" s="2"/>
      <c r="P862" s="2"/>
      <c r="Q862" s="2"/>
    </row>
    <row r="863" spans="1:17" s="8" customFormat="1" ht="48" thickBot="1" x14ac:dyDescent="0.3">
      <c r="A863" s="2" t="s">
        <v>646</v>
      </c>
      <c r="B863" s="2"/>
      <c r="C863" s="2" t="s">
        <v>60</v>
      </c>
      <c r="D863" s="2" t="s">
        <v>647</v>
      </c>
      <c r="E863" s="2" t="s">
        <v>648</v>
      </c>
      <c r="F863" s="2" t="s">
        <v>9</v>
      </c>
      <c r="G863" s="2"/>
      <c r="H863" s="2"/>
      <c r="I863" s="2"/>
      <c r="J863" s="2"/>
      <c r="K863" s="2"/>
      <c r="L863" s="2"/>
      <c r="M863" s="2"/>
      <c r="N863" s="2"/>
      <c r="O863" s="2"/>
      <c r="P863" s="2"/>
      <c r="Q863" s="2"/>
    </row>
    <row r="864" spans="1:17" s="8" customFormat="1" ht="32.25" thickBot="1" x14ac:dyDescent="0.3">
      <c r="A864" s="2" t="s">
        <v>649</v>
      </c>
      <c r="B864" s="2" t="s">
        <v>650</v>
      </c>
      <c r="C864" s="2"/>
      <c r="D864" s="2" t="s">
        <v>651</v>
      </c>
      <c r="E864" s="2" t="s">
        <v>652</v>
      </c>
      <c r="F864" s="2" t="s">
        <v>9</v>
      </c>
      <c r="G864" s="2"/>
      <c r="H864" s="2"/>
      <c r="I864" s="2"/>
      <c r="J864" s="2"/>
      <c r="K864" s="2"/>
      <c r="L864" s="2"/>
      <c r="M864" s="2"/>
      <c r="N864" s="2"/>
      <c r="O864" s="2"/>
      <c r="P864" s="2"/>
      <c r="Q864" s="2"/>
    </row>
    <row r="865" spans="1:17" s="8" customFormat="1" ht="32.25" thickBot="1" x14ac:dyDescent="0.3">
      <c r="A865" s="2" t="s">
        <v>653</v>
      </c>
      <c r="B865" s="2"/>
      <c r="C865" s="2"/>
      <c r="D865" s="2" t="s">
        <v>654</v>
      </c>
      <c r="E865" s="2" t="s">
        <v>655</v>
      </c>
      <c r="F865" s="2" t="s">
        <v>9</v>
      </c>
      <c r="G865" s="2"/>
      <c r="H865" s="2"/>
      <c r="I865" s="2"/>
      <c r="J865" s="2"/>
      <c r="K865" s="2"/>
      <c r="L865" s="2"/>
      <c r="M865" s="2"/>
      <c r="N865" s="2"/>
      <c r="O865" s="2"/>
      <c r="P865" s="2"/>
      <c r="Q865" s="2"/>
    </row>
    <row r="866" spans="1:17" s="8" customFormat="1" ht="79.5" thickBot="1" x14ac:dyDescent="0.3">
      <c r="A866" s="2" t="s">
        <v>656</v>
      </c>
      <c r="B866" s="2" t="s">
        <v>657</v>
      </c>
      <c r="C866" s="2"/>
      <c r="D866" s="2" t="s">
        <v>658</v>
      </c>
      <c r="E866" s="2" t="s">
        <v>659</v>
      </c>
      <c r="F866" s="2" t="s">
        <v>9</v>
      </c>
      <c r="G866" s="2"/>
      <c r="H866" s="2"/>
      <c r="I866" s="2"/>
      <c r="J866" s="2"/>
      <c r="K866" s="2"/>
      <c r="L866" s="2"/>
      <c r="M866" s="2"/>
      <c r="N866" s="2"/>
      <c r="O866" s="2"/>
      <c r="P866" s="2"/>
      <c r="Q866" s="2"/>
    </row>
    <row r="867" spans="1:17" s="8" customFormat="1" ht="48" thickBot="1" x14ac:dyDescent="0.3">
      <c r="A867" s="2" t="s">
        <v>660</v>
      </c>
      <c r="B867" s="2" t="s">
        <v>661</v>
      </c>
      <c r="C867" s="2"/>
      <c r="D867" s="2" t="s">
        <v>662</v>
      </c>
      <c r="E867" s="2" t="s">
        <v>663</v>
      </c>
      <c r="F867" s="2" t="s">
        <v>9</v>
      </c>
      <c r="G867" s="2"/>
      <c r="H867" s="2"/>
      <c r="I867" s="2"/>
      <c r="J867" s="2"/>
      <c r="K867" s="2"/>
      <c r="L867" s="2"/>
      <c r="M867" s="2"/>
      <c r="N867" s="2"/>
      <c r="O867" s="2"/>
      <c r="P867" s="2"/>
      <c r="Q867" s="2"/>
    </row>
    <row r="868" spans="1:17" s="8" customFormat="1" ht="48" thickBot="1" x14ac:dyDescent="0.3">
      <c r="A868" s="2" t="s">
        <v>664</v>
      </c>
      <c r="B868" s="2" t="s">
        <v>665</v>
      </c>
      <c r="C868" s="2"/>
      <c r="D868" s="2" t="s">
        <v>666</v>
      </c>
      <c r="E868" s="2" t="s">
        <v>667</v>
      </c>
      <c r="F868" s="2" t="s">
        <v>9</v>
      </c>
      <c r="G868" s="2"/>
      <c r="H868" s="2"/>
      <c r="I868" s="2"/>
      <c r="J868" s="2"/>
      <c r="K868" s="2"/>
      <c r="L868" s="2"/>
      <c r="M868" s="2"/>
      <c r="N868" s="2"/>
      <c r="O868" s="2"/>
      <c r="P868" s="2"/>
      <c r="Q868" s="2"/>
    </row>
    <row r="869" spans="1:17" s="8" customFormat="1" ht="95.25" thickBot="1" x14ac:dyDescent="0.3">
      <c r="A869" s="2" t="s">
        <v>668</v>
      </c>
      <c r="B869" s="2" t="s">
        <v>669</v>
      </c>
      <c r="C869" s="2" t="s">
        <v>671</v>
      </c>
      <c r="D869" s="2" t="s">
        <v>670</v>
      </c>
      <c r="E869" s="2" t="s">
        <v>672</v>
      </c>
      <c r="F869" s="2" t="s">
        <v>448</v>
      </c>
      <c r="G869" s="2"/>
      <c r="H869" s="2"/>
      <c r="I869" s="2"/>
      <c r="J869" s="2"/>
      <c r="K869" s="2"/>
      <c r="L869" s="2"/>
      <c r="M869" s="2"/>
      <c r="N869" s="2"/>
      <c r="O869" s="2"/>
      <c r="P869" s="2"/>
      <c r="Q869" s="2"/>
    </row>
    <row r="870" spans="1:17" s="8" customFormat="1" ht="32.25" thickBot="1" x14ac:dyDescent="0.3">
      <c r="A870" s="2" t="s">
        <v>673</v>
      </c>
      <c r="B870" s="2" t="s">
        <v>674</v>
      </c>
      <c r="C870" s="2"/>
      <c r="D870" s="2" t="s">
        <v>675</v>
      </c>
      <c r="E870" s="2" t="s">
        <v>676</v>
      </c>
      <c r="F870" s="2" t="s">
        <v>7</v>
      </c>
      <c r="G870" s="2"/>
      <c r="H870" s="2"/>
      <c r="I870" s="2"/>
      <c r="J870" s="2"/>
      <c r="K870" s="2"/>
      <c r="L870" s="2"/>
      <c r="M870" s="2"/>
      <c r="N870" s="2"/>
      <c r="O870" s="2"/>
      <c r="P870" s="2"/>
      <c r="Q870" s="2"/>
    </row>
    <row r="871" spans="1:17" s="8" customFormat="1" ht="48" thickBot="1" x14ac:dyDescent="0.3">
      <c r="A871" s="2" t="s">
        <v>677</v>
      </c>
      <c r="B871" s="2" t="s">
        <v>678</v>
      </c>
      <c r="C871" s="2"/>
      <c r="D871" s="2" t="s">
        <v>679</v>
      </c>
      <c r="E871" s="2" t="s">
        <v>680</v>
      </c>
      <c r="F871" s="2" t="s">
        <v>9</v>
      </c>
      <c r="G871" s="2"/>
      <c r="H871" s="2"/>
      <c r="I871" s="2"/>
      <c r="J871" s="2"/>
      <c r="K871" s="2"/>
      <c r="L871" s="2"/>
      <c r="M871" s="2"/>
      <c r="N871" s="2"/>
      <c r="O871" s="2"/>
      <c r="P871" s="2"/>
      <c r="Q871" s="2"/>
    </row>
    <row r="872" spans="1:17" s="8" customFormat="1" ht="63.75" thickBot="1" x14ac:dyDescent="0.3">
      <c r="A872" s="4" t="str">
        <f ca="1">IFERROR(__xludf.DUMMYFUNCTION("""COMPUTED_VALUE"""),"Η λειτουργία της Βουλής την περιόδο της Πανδημίας COVID - 19 : τα διακυβεύματα και η συνταγματική αποτίμηση των μέτρων προστασίας τους / Σίμος Μηναΐδης.")</f>
        <v>Η λειτουργία της Βουλής την περιόδο της Πανδημίας COVID - 19 : τα διακυβεύματα και η συνταγματική αποτίμηση των μέτρων προστασίας τους / Σίμος Μηναΐδης.</v>
      </c>
      <c r="B872" s="5" t="str">
        <f ca="1">IFERROR(__xludf.DUMMYFUNCTION("""COMPUTED_VALUE"""),"Μηναϊδης, Σίμος Μ.")</f>
        <v>Μηναϊδης, Σίμος Μ.</v>
      </c>
      <c r="C872" s="5"/>
      <c r="D872" s="4" t="str">
        <f ca="1">IFERROR(__xludf.DUMMYFUNCTION("""COMPUTED_VALUE"""),"Αθήνα : Εκδόσεις Σάκκουλα, 2023.")</f>
        <v>Αθήνα : Εκδόσεις Σάκκουλα, 2023.</v>
      </c>
      <c r="E872" s="5" t="str">
        <f ca="1">IFERROR(__xludf.DUMMYFUNCTION("""COMPUTED_VALUE"""),"342.532 ΜηνΣ λ 2023")</f>
        <v>342.532 ΜηνΣ λ 2023</v>
      </c>
      <c r="F872" s="6" t="str">
        <f ca="1">IFERROR(__xludf.DUMMYFUNCTION("""COMPUTED_VALUE"""),"Αίθουσα Δημοσίου Δικαίου")</f>
        <v>Αίθουσα Δημοσίου Δικαίου</v>
      </c>
      <c r="G872" s="2"/>
      <c r="H872" s="2"/>
      <c r="I872" s="2"/>
      <c r="J872" s="2"/>
      <c r="K872" s="2"/>
      <c r="L872" s="2"/>
      <c r="M872" s="2"/>
      <c r="N872" s="2"/>
      <c r="O872" s="2"/>
      <c r="P872" s="2"/>
      <c r="Q872" s="2"/>
    </row>
    <row r="873" spans="1:17" s="8" customFormat="1" ht="48" thickBot="1" x14ac:dyDescent="0.3">
      <c r="A873" s="2" t="s">
        <v>4793</v>
      </c>
      <c r="B873" s="2" t="s">
        <v>4794</v>
      </c>
      <c r="C873" s="2"/>
      <c r="D873" s="2" t="s">
        <v>4795</v>
      </c>
      <c r="E873" s="2" t="s">
        <v>4796</v>
      </c>
      <c r="F873" s="2" t="s">
        <v>448</v>
      </c>
      <c r="G873" s="2"/>
      <c r="H873" s="2"/>
      <c r="I873" s="2"/>
      <c r="J873" s="2"/>
      <c r="K873" s="2"/>
      <c r="L873" s="2"/>
      <c r="M873" s="2"/>
      <c r="N873" s="2"/>
      <c r="O873" s="2"/>
      <c r="P873" s="2"/>
      <c r="Q873" s="2"/>
    </row>
    <row r="874" spans="1:17" s="8" customFormat="1" ht="32.25" thickBot="1" x14ac:dyDescent="0.3">
      <c r="A874" s="2" t="s">
        <v>3296</v>
      </c>
      <c r="B874" s="2"/>
      <c r="C874" s="2"/>
      <c r="D874" s="2" t="s">
        <v>3297</v>
      </c>
      <c r="E874" s="2" t="s">
        <v>3298</v>
      </c>
      <c r="F874" s="2" t="s">
        <v>9</v>
      </c>
      <c r="G874" s="2"/>
      <c r="H874" s="2"/>
      <c r="I874" s="2"/>
      <c r="J874" s="2"/>
      <c r="K874" s="2"/>
      <c r="L874" s="2"/>
      <c r="M874" s="2"/>
      <c r="N874" s="2"/>
      <c r="O874" s="2"/>
      <c r="P874" s="2"/>
      <c r="Q874" s="2"/>
    </row>
    <row r="875" spans="1:17" s="8" customFormat="1" ht="32.25" thickBot="1" x14ac:dyDescent="0.3">
      <c r="A875" s="2" t="s">
        <v>681</v>
      </c>
      <c r="B875" s="2" t="s">
        <v>682</v>
      </c>
      <c r="C875" s="2"/>
      <c r="D875" s="2" t="s">
        <v>683</v>
      </c>
      <c r="E875" s="2" t="s">
        <v>684</v>
      </c>
      <c r="F875" s="2" t="s">
        <v>685</v>
      </c>
      <c r="G875" s="2"/>
      <c r="H875" s="2"/>
      <c r="I875" s="2"/>
      <c r="J875" s="2"/>
      <c r="K875" s="2"/>
      <c r="L875" s="2"/>
      <c r="M875" s="2"/>
      <c r="N875" s="2"/>
      <c r="O875" s="2"/>
      <c r="P875" s="2"/>
      <c r="Q875" s="2"/>
    </row>
    <row r="876" spans="1:17" s="8" customFormat="1" ht="32.25" thickBot="1" x14ac:dyDescent="0.3">
      <c r="A876" s="2" t="s">
        <v>3299</v>
      </c>
      <c r="B876" s="2" t="s">
        <v>1680</v>
      </c>
      <c r="C876" s="2"/>
      <c r="D876" s="2" t="s">
        <v>3300</v>
      </c>
      <c r="E876" s="2" t="s">
        <v>3301</v>
      </c>
      <c r="F876" s="2" t="s">
        <v>9</v>
      </c>
      <c r="G876" s="2"/>
      <c r="H876" s="2"/>
      <c r="I876" s="2"/>
      <c r="J876" s="2"/>
      <c r="K876" s="2"/>
      <c r="L876" s="2"/>
      <c r="M876" s="2"/>
      <c r="N876" s="2"/>
      <c r="O876" s="2"/>
      <c r="P876" s="2"/>
      <c r="Q876" s="2"/>
    </row>
    <row r="877" spans="1:17" s="8" customFormat="1" ht="32.25" thickBot="1" x14ac:dyDescent="0.3">
      <c r="A877" s="4" t="str">
        <f ca="1">IFERROR(__xludf.DUMMYFUNCTION("""COMPUTED_VALUE"""),"The people and the court : judicial review in a democracy / Charles L. Black, Jr.")</f>
        <v>The people and the court : judicial review in a democracy / Charles L. Black, Jr.</v>
      </c>
      <c r="B877" s="5" t="str">
        <f ca="1">IFERROR(__xludf.DUMMYFUNCTION("""COMPUTED_VALUE"""),"Black, Charles L.")</f>
        <v>Black, Charles L.</v>
      </c>
      <c r="C877" s="5"/>
      <c r="D877" s="4" t="str">
        <f ca="1">IFERROR(__xludf.DUMMYFUNCTION("""COMPUTED_VALUE"""),"Englewood Cliffs, NJ : Prentice-Hall, 1960.")</f>
        <v>Englewood Cliffs, NJ : Prentice-Hall, 1960.</v>
      </c>
      <c r="E877" s="5" t="str">
        <f ca="1">IFERROR(__xludf.DUMMYFUNCTION("""COMPUTED_VALUE"""),"342.56 BlaC p 1960")</f>
        <v>342.56 BlaC p 1960</v>
      </c>
      <c r="F877" s="6" t="str">
        <f ca="1">IFERROR(__xludf.DUMMYFUNCTION("""COMPUTED_VALUE"""),"Αίθουσα Δημοσίου Δικαίου")</f>
        <v>Αίθουσα Δημοσίου Δικαίου</v>
      </c>
      <c r="G877" s="2"/>
      <c r="H877" s="2"/>
      <c r="I877" s="2"/>
      <c r="J877" s="2"/>
      <c r="K877" s="2"/>
      <c r="L877" s="2"/>
      <c r="M877" s="2"/>
      <c r="N877" s="2"/>
      <c r="O877" s="2"/>
      <c r="P877" s="2"/>
      <c r="Q877" s="2"/>
    </row>
    <row r="878" spans="1:17" s="8" customFormat="1" ht="16.5" thickBot="1" x14ac:dyDescent="0.3">
      <c r="A878" s="2" t="s">
        <v>3302</v>
      </c>
      <c r="B878" s="2" t="s">
        <v>2014</v>
      </c>
      <c r="C878" s="2"/>
      <c r="D878" s="2" t="s">
        <v>3303</v>
      </c>
      <c r="E878" s="2" t="s">
        <v>3304</v>
      </c>
      <c r="F878" s="2" t="s">
        <v>9</v>
      </c>
      <c r="G878" s="2"/>
      <c r="H878" s="2"/>
      <c r="I878" s="2"/>
      <c r="J878" s="2"/>
      <c r="K878" s="2"/>
      <c r="L878" s="2"/>
      <c r="M878" s="2"/>
      <c r="N878" s="2"/>
      <c r="O878" s="2"/>
      <c r="P878" s="2"/>
      <c r="Q878" s="2"/>
    </row>
    <row r="879" spans="1:17" s="8" customFormat="1" ht="48" thickBot="1" x14ac:dyDescent="0.3">
      <c r="A879" s="2" t="s">
        <v>2013</v>
      </c>
      <c r="B879" s="2" t="s">
        <v>2014</v>
      </c>
      <c r="C879" s="2"/>
      <c r="D879" s="2" t="s">
        <v>2015</v>
      </c>
      <c r="E879" s="2" t="s">
        <v>2016</v>
      </c>
      <c r="F879" s="2" t="s">
        <v>9</v>
      </c>
      <c r="G879" s="2"/>
      <c r="H879" s="2"/>
      <c r="I879" s="2"/>
      <c r="J879" s="2"/>
      <c r="K879" s="2"/>
      <c r="L879" s="2"/>
      <c r="M879" s="2"/>
      <c r="N879" s="2"/>
      <c r="O879" s="2"/>
      <c r="P879" s="2"/>
      <c r="Q879" s="2"/>
    </row>
    <row r="880" spans="1:17" s="8" customFormat="1" ht="32.25" thickBot="1" x14ac:dyDescent="0.3">
      <c r="A880" s="2" t="s">
        <v>3305</v>
      </c>
      <c r="B880" s="2" t="s">
        <v>3306</v>
      </c>
      <c r="C880" s="2"/>
      <c r="D880" s="2" t="s">
        <v>3307</v>
      </c>
      <c r="E880" s="2" t="s">
        <v>3308</v>
      </c>
      <c r="F880" s="2" t="s">
        <v>9</v>
      </c>
      <c r="G880" s="2"/>
      <c r="H880" s="2"/>
      <c r="I880" s="2"/>
      <c r="J880" s="2"/>
      <c r="K880" s="2"/>
      <c r="L880" s="2"/>
      <c r="M880" s="2"/>
      <c r="N880" s="2"/>
      <c r="O880" s="2"/>
      <c r="P880" s="2"/>
      <c r="Q880" s="2"/>
    </row>
    <row r="881" spans="1:17" s="8" customFormat="1" ht="32.25" thickBot="1" x14ac:dyDescent="0.3">
      <c r="A881" s="2" t="s">
        <v>3309</v>
      </c>
      <c r="B881" s="2" t="s">
        <v>3310</v>
      </c>
      <c r="C881" s="2"/>
      <c r="D881" s="2" t="s">
        <v>3311</v>
      </c>
      <c r="E881" s="2" t="s">
        <v>3312</v>
      </c>
      <c r="F881" s="2" t="s">
        <v>9</v>
      </c>
      <c r="G881" s="2"/>
      <c r="H881" s="2"/>
      <c r="I881" s="2"/>
      <c r="J881" s="2"/>
      <c r="K881" s="2"/>
      <c r="L881" s="2"/>
      <c r="M881" s="2"/>
      <c r="N881" s="2"/>
      <c r="O881" s="2"/>
      <c r="P881" s="2"/>
      <c r="Q881" s="2"/>
    </row>
    <row r="882" spans="1:17" s="8" customFormat="1" ht="16.5" thickBot="1" x14ac:dyDescent="0.3">
      <c r="A882" s="2" t="s">
        <v>1229</v>
      </c>
      <c r="B882" s="2" t="s">
        <v>1230</v>
      </c>
      <c r="C882" s="2"/>
      <c r="D882" s="2" t="s">
        <v>1231</v>
      </c>
      <c r="E882" s="2" t="s">
        <v>1232</v>
      </c>
      <c r="F882" s="2" t="s">
        <v>9</v>
      </c>
      <c r="G882" s="2"/>
      <c r="H882" s="2"/>
      <c r="I882" s="2"/>
      <c r="J882" s="2"/>
      <c r="K882" s="2"/>
      <c r="L882" s="2"/>
      <c r="M882" s="2"/>
      <c r="N882" s="2"/>
      <c r="O882" s="2"/>
      <c r="P882" s="2"/>
      <c r="Q882" s="2"/>
    </row>
    <row r="883" spans="1:17" s="8" customFormat="1" ht="32.25" thickBot="1" x14ac:dyDescent="0.3">
      <c r="A883" s="2" t="s">
        <v>3313</v>
      </c>
      <c r="B883" s="2"/>
      <c r="C883" s="2"/>
      <c r="D883" s="2" t="s">
        <v>3314</v>
      </c>
      <c r="E883" s="2" t="s">
        <v>3315</v>
      </c>
      <c r="F883" s="2" t="s">
        <v>9</v>
      </c>
      <c r="G883" s="2"/>
      <c r="H883" s="2"/>
      <c r="I883" s="2"/>
      <c r="J883" s="2"/>
      <c r="K883" s="2"/>
      <c r="L883" s="2"/>
      <c r="M883" s="2"/>
      <c r="N883" s="2"/>
      <c r="O883" s="2"/>
      <c r="P883" s="2"/>
      <c r="Q883" s="2"/>
    </row>
    <row r="884" spans="1:17" s="8" customFormat="1" ht="16.5" thickBot="1" x14ac:dyDescent="0.3">
      <c r="A884" s="2" t="s">
        <v>4459</v>
      </c>
      <c r="B884" s="2" t="s">
        <v>4460</v>
      </c>
      <c r="C884" s="2"/>
      <c r="D884" s="2" t="s">
        <v>4461</v>
      </c>
      <c r="E884" s="2" t="s">
        <v>4462</v>
      </c>
      <c r="F884" s="2" t="s">
        <v>9</v>
      </c>
      <c r="G884" s="2"/>
      <c r="H884" s="2"/>
      <c r="I884" s="2"/>
      <c r="J884" s="2"/>
      <c r="K884" s="2"/>
      <c r="L884" s="2"/>
      <c r="M884" s="2"/>
      <c r="N884" s="2"/>
      <c r="O884" s="2"/>
      <c r="P884" s="2"/>
      <c r="Q884" s="2"/>
    </row>
    <row r="885" spans="1:17" s="8" customFormat="1" ht="48" thickBot="1" x14ac:dyDescent="0.3">
      <c r="A885" s="2" t="s">
        <v>3316</v>
      </c>
      <c r="B885" s="2" t="s">
        <v>3317</v>
      </c>
      <c r="C885" s="2"/>
      <c r="D885" s="2" t="s">
        <v>3318</v>
      </c>
      <c r="E885" s="2" t="s">
        <v>3319</v>
      </c>
      <c r="F885" s="2" t="s">
        <v>9</v>
      </c>
      <c r="G885" s="2"/>
      <c r="H885" s="2"/>
      <c r="I885" s="2"/>
      <c r="J885" s="2"/>
      <c r="K885" s="2"/>
      <c r="L885" s="2"/>
      <c r="M885" s="2"/>
      <c r="N885" s="2"/>
      <c r="O885" s="2"/>
      <c r="P885" s="2"/>
      <c r="Q885" s="2"/>
    </row>
    <row r="886" spans="1:17" s="8" customFormat="1" ht="32.25" thickBot="1" x14ac:dyDescent="0.3">
      <c r="A886" s="2" t="s">
        <v>4463</v>
      </c>
      <c r="B886" s="2" t="s">
        <v>4464</v>
      </c>
      <c r="C886" s="2"/>
      <c r="D886" s="2" t="s">
        <v>670</v>
      </c>
      <c r="E886" s="2" t="s">
        <v>4465</v>
      </c>
      <c r="F886" s="2" t="s">
        <v>9</v>
      </c>
      <c r="G886" s="2"/>
      <c r="H886" s="2"/>
      <c r="I886" s="2"/>
      <c r="J886" s="2"/>
      <c r="K886" s="2"/>
      <c r="L886" s="2"/>
      <c r="M886" s="2"/>
      <c r="N886" s="2"/>
      <c r="O886" s="2"/>
      <c r="P886" s="2"/>
      <c r="Q886" s="2"/>
    </row>
    <row r="887" spans="1:17" s="8" customFormat="1" ht="32.25" thickBot="1" x14ac:dyDescent="0.3">
      <c r="A887" s="2" t="s">
        <v>3320</v>
      </c>
      <c r="B887" s="2" t="s">
        <v>3321</v>
      </c>
      <c r="C887" s="2"/>
      <c r="D887" s="2" t="s">
        <v>3322</v>
      </c>
      <c r="E887" s="2" t="s">
        <v>3323</v>
      </c>
      <c r="F887" s="2" t="s">
        <v>9</v>
      </c>
      <c r="G887" s="2"/>
      <c r="H887" s="2"/>
      <c r="I887" s="2"/>
      <c r="J887" s="2"/>
      <c r="K887" s="2"/>
      <c r="L887" s="2"/>
      <c r="M887" s="2"/>
      <c r="N887" s="2"/>
      <c r="O887" s="2"/>
      <c r="P887" s="2"/>
      <c r="Q887" s="2"/>
    </row>
    <row r="888" spans="1:17" s="8" customFormat="1" ht="48" thickBot="1" x14ac:dyDescent="0.3">
      <c r="A888" s="4" t="str">
        <f ca="1">IFERROR(__xludf.DUMMYFUNCTION("""COMPUTED_VALUE"""),"Le opinioni dissenzienti dei giudici costituzionali ed internazionali / [scritti raccolti a cura di Costantino Mortati]")</f>
        <v>Le opinioni dissenzienti dei giudici costituzionali ed internazionali / [scritti raccolti a cura di Costantino Mortati]</v>
      </c>
      <c r="B888" s="5"/>
      <c r="C888" s="5"/>
      <c r="D888" s="4" t="str">
        <f ca="1">IFERROR(__xludf.DUMMYFUNCTION("""COMPUTED_VALUE"""),"Milano : Giuffrè, 1964.")</f>
        <v>Milano : Giuffrè, 1964.</v>
      </c>
      <c r="E888" s="5" t="str">
        <f ca="1">IFERROR(__xludf.DUMMYFUNCTION("""COMPUTED_VALUE"""),"342.565.2 MorC o 1964")</f>
        <v>342.565.2 MorC o 1964</v>
      </c>
      <c r="F888" s="6" t="str">
        <f ca="1">IFERROR(__xludf.DUMMYFUNCTION("""COMPUTED_VALUE"""),"Αίθουσα Δημοσίου Δικαίου")</f>
        <v>Αίθουσα Δημοσίου Δικαίου</v>
      </c>
      <c r="G888" s="2"/>
      <c r="H888" s="2"/>
      <c r="I888" s="2"/>
      <c r="J888" s="2"/>
      <c r="K888" s="2"/>
      <c r="L888" s="2"/>
      <c r="M888" s="2"/>
      <c r="N888" s="2"/>
      <c r="O888" s="2"/>
      <c r="P888" s="2"/>
      <c r="Q888" s="2"/>
    </row>
    <row r="889" spans="1:17" s="8" customFormat="1" ht="79.5" thickBot="1" x14ac:dyDescent="0.3">
      <c r="A889" s="2" t="s">
        <v>686</v>
      </c>
      <c r="B889" s="2" t="s">
        <v>687</v>
      </c>
      <c r="C889" s="2" t="s">
        <v>689</v>
      </c>
      <c r="D889" s="2" t="s">
        <v>688</v>
      </c>
      <c r="E889" s="2" t="s">
        <v>690</v>
      </c>
      <c r="F889" s="2" t="s">
        <v>9</v>
      </c>
      <c r="G889" s="2"/>
      <c r="H889" s="2"/>
      <c r="I889" s="2"/>
      <c r="J889" s="2"/>
      <c r="K889" s="2"/>
      <c r="L889" s="2"/>
      <c r="M889" s="2"/>
      <c r="N889" s="2"/>
      <c r="O889" s="2"/>
      <c r="P889" s="2"/>
      <c r="Q889" s="2"/>
    </row>
    <row r="890" spans="1:17" s="8" customFormat="1" ht="48" thickBot="1" x14ac:dyDescent="0.3">
      <c r="A890" s="2" t="s">
        <v>691</v>
      </c>
      <c r="B890" s="2" t="s">
        <v>692</v>
      </c>
      <c r="C890" s="2"/>
      <c r="D890" s="2" t="s">
        <v>693</v>
      </c>
      <c r="E890" s="2" t="s">
        <v>694</v>
      </c>
      <c r="F890" s="2" t="s">
        <v>9</v>
      </c>
      <c r="G890" s="2"/>
      <c r="H890" s="2"/>
      <c r="I890" s="2"/>
      <c r="J890" s="2"/>
      <c r="K890" s="2"/>
      <c r="L890" s="2"/>
      <c r="M890" s="2"/>
      <c r="N890" s="2"/>
      <c r="O890" s="2"/>
      <c r="P890" s="2"/>
      <c r="Q890" s="2"/>
    </row>
    <row r="891" spans="1:17" s="8" customFormat="1" ht="48" thickBot="1" x14ac:dyDescent="0.3">
      <c r="A891" s="2" t="s">
        <v>695</v>
      </c>
      <c r="B891" s="2" t="s">
        <v>669</v>
      </c>
      <c r="C891" s="2"/>
      <c r="D891" s="2" t="s">
        <v>696</v>
      </c>
      <c r="E891" s="2" t="s">
        <v>697</v>
      </c>
      <c r="F891" s="2" t="s">
        <v>9</v>
      </c>
      <c r="G891" s="2"/>
      <c r="H891" s="2"/>
      <c r="I891" s="2"/>
      <c r="J891" s="2"/>
      <c r="K891" s="2"/>
      <c r="L891" s="2"/>
      <c r="M891" s="2"/>
      <c r="N891" s="2"/>
      <c r="O891" s="2"/>
      <c r="P891" s="2"/>
      <c r="Q891" s="2"/>
    </row>
    <row r="892" spans="1:17" s="8" customFormat="1" ht="48" thickBot="1" x14ac:dyDescent="0.3">
      <c r="A892" s="2" t="s">
        <v>4797</v>
      </c>
      <c r="B892" s="2" t="s">
        <v>4798</v>
      </c>
      <c r="C892" s="2"/>
      <c r="D892" s="2" t="s">
        <v>489</v>
      </c>
      <c r="E892" s="2" t="s">
        <v>4799</v>
      </c>
      <c r="F892" s="2" t="s">
        <v>9</v>
      </c>
      <c r="G892" s="2"/>
      <c r="H892" s="2"/>
      <c r="I892" s="2"/>
      <c r="J892" s="2"/>
      <c r="K892" s="2"/>
      <c r="L892" s="2"/>
      <c r="M892" s="2"/>
      <c r="N892" s="2"/>
      <c r="O892" s="2"/>
      <c r="P892" s="2"/>
      <c r="Q892" s="2"/>
    </row>
    <row r="893" spans="1:17" s="8" customFormat="1" ht="16.5" thickBot="1" x14ac:dyDescent="0.3">
      <c r="A893" s="2" t="s">
        <v>4800</v>
      </c>
      <c r="B893" s="2" t="s">
        <v>4801</v>
      </c>
      <c r="C893" s="2"/>
      <c r="D893" s="2" t="s">
        <v>4802</v>
      </c>
      <c r="E893" s="2" t="s">
        <v>4803</v>
      </c>
      <c r="F893" s="2" t="s">
        <v>448</v>
      </c>
      <c r="G893" s="2"/>
      <c r="H893" s="2"/>
      <c r="I893" s="2"/>
      <c r="J893" s="2"/>
      <c r="K893" s="2"/>
      <c r="L893" s="2"/>
      <c r="M893" s="2"/>
      <c r="N893" s="2"/>
      <c r="O893" s="2"/>
      <c r="P893" s="2"/>
      <c r="Q893" s="2"/>
    </row>
    <row r="894" spans="1:17" s="8" customFormat="1" ht="63.75" thickBot="1" x14ac:dyDescent="0.3">
      <c r="A894" s="2" t="s">
        <v>2017</v>
      </c>
      <c r="B894" s="2"/>
      <c r="C894" s="2" t="s">
        <v>2018</v>
      </c>
      <c r="D894" s="2" t="s">
        <v>2019</v>
      </c>
      <c r="E894" s="2" t="s">
        <v>2020</v>
      </c>
      <c r="F894" s="2" t="s">
        <v>7</v>
      </c>
      <c r="G894" s="2"/>
      <c r="H894" s="2"/>
      <c r="I894" s="2"/>
      <c r="J894" s="2"/>
      <c r="K894" s="2"/>
      <c r="L894" s="2"/>
      <c r="M894" s="2"/>
      <c r="N894" s="2"/>
      <c r="O894" s="2"/>
      <c r="P894" s="2"/>
      <c r="Q894" s="2"/>
    </row>
    <row r="895" spans="1:17" s="8" customFormat="1" ht="32.25" thickBot="1" x14ac:dyDescent="0.3">
      <c r="A895" s="2" t="s">
        <v>2663</v>
      </c>
      <c r="B895" s="2" t="s">
        <v>2664</v>
      </c>
      <c r="C895" s="2"/>
      <c r="D895" s="2" t="s">
        <v>2665</v>
      </c>
      <c r="E895" s="2" t="s">
        <v>2666</v>
      </c>
      <c r="F895" s="2" t="s">
        <v>9</v>
      </c>
      <c r="G895" s="2"/>
      <c r="H895" s="2"/>
      <c r="I895" s="2"/>
      <c r="J895" s="2"/>
      <c r="K895" s="2"/>
      <c r="L895" s="2"/>
      <c r="M895" s="2"/>
      <c r="N895" s="2"/>
      <c r="O895" s="2"/>
      <c r="P895" s="2"/>
      <c r="Q895" s="2"/>
    </row>
    <row r="896" spans="1:17" s="8" customFormat="1" ht="48" thickBot="1" x14ac:dyDescent="0.3">
      <c r="A896" s="4" t="str">
        <f ca="1">IFERROR(__xludf.DUMMYFUNCTION("""COMPUTED_VALUE"""),"Droits de l'homme et libertés publiques / Jean Morange.")</f>
        <v>Droits de l'homme et libertés publiques / Jean Morange.</v>
      </c>
      <c r="B896" s="5" t="str">
        <f ca="1">IFERROR(__xludf.DUMMYFUNCTION("""COMPUTED_VALUE"""),"Morange, Jean.")</f>
        <v>Morange, Jean.</v>
      </c>
      <c r="C896" s="5" t="str">
        <f ca="1">IFERROR(__xludf.DUMMYFUNCTION("""COMPUTED_VALUE"""),"5e éd. mise à jour")</f>
        <v>5e éd. mise à jour</v>
      </c>
      <c r="D896" s="4" t="str">
        <f ca="1">IFERROR(__xludf.DUMMYFUNCTION("""COMPUTED_VALUE"""),"Paris : Presses Universitaires de France, 2000.")</f>
        <v>Paris : Presses Universitaires de France, 2000.</v>
      </c>
      <c r="E896" s="5" t="str">
        <f ca="1">IFERROR(__xludf.DUMMYFUNCTION("""COMPUTED_VALUE"""),"342.7 MorJ d 2000")</f>
        <v>342.7 MorJ d 2000</v>
      </c>
      <c r="F896" s="6" t="str">
        <f ca="1">IFERROR(__xludf.DUMMYFUNCTION("""COMPUTED_VALUE"""),"Αίθουσα Δημοσίου Δικαίου")</f>
        <v>Αίθουσα Δημοσίου Δικαίου</v>
      </c>
      <c r="G896" s="2"/>
      <c r="H896" s="2"/>
      <c r="I896" s="2"/>
      <c r="J896" s="2"/>
      <c r="K896" s="2"/>
      <c r="L896" s="2"/>
      <c r="M896" s="2"/>
      <c r="N896" s="2"/>
      <c r="O896" s="2"/>
      <c r="P896" s="2"/>
      <c r="Q896" s="2"/>
    </row>
    <row r="897" spans="1:17" s="8" customFormat="1" ht="16.5" thickBot="1" x14ac:dyDescent="0.3">
      <c r="A897" s="2" t="s">
        <v>3324</v>
      </c>
      <c r="B897" s="2" t="s">
        <v>3325</v>
      </c>
      <c r="C897" s="2" t="s">
        <v>55</v>
      </c>
      <c r="D897" s="2" t="s">
        <v>3326</v>
      </c>
      <c r="E897" s="2" t="s">
        <v>3327</v>
      </c>
      <c r="F897" s="2" t="s">
        <v>9</v>
      </c>
      <c r="G897" s="2"/>
      <c r="H897" s="2"/>
      <c r="I897" s="2"/>
      <c r="J897" s="2"/>
      <c r="K897" s="2"/>
      <c r="L897" s="2"/>
      <c r="M897" s="2"/>
      <c r="N897" s="2"/>
      <c r="O897" s="2"/>
      <c r="P897" s="2"/>
      <c r="Q897" s="2"/>
    </row>
    <row r="898" spans="1:17" s="8" customFormat="1" ht="63.75" thickBot="1" x14ac:dyDescent="0.3">
      <c r="A898" s="2" t="s">
        <v>698</v>
      </c>
      <c r="B898" s="2" t="s">
        <v>699</v>
      </c>
      <c r="C898" s="2" t="s">
        <v>21</v>
      </c>
      <c r="D898" s="2" t="s">
        <v>489</v>
      </c>
      <c r="E898" s="2" t="s">
        <v>700</v>
      </c>
      <c r="F898" s="2" t="s">
        <v>9</v>
      </c>
      <c r="G898" s="2"/>
      <c r="H898" s="2"/>
      <c r="I898" s="2"/>
      <c r="J898" s="2"/>
      <c r="K898" s="2"/>
      <c r="L898" s="2"/>
      <c r="M898" s="2"/>
      <c r="N898" s="2"/>
      <c r="O898" s="2"/>
      <c r="P898" s="2"/>
      <c r="Q898" s="2"/>
    </row>
    <row r="899" spans="1:17" s="8" customFormat="1" ht="48" thickBot="1" x14ac:dyDescent="0.3">
      <c r="A899" s="2" t="s">
        <v>701</v>
      </c>
      <c r="B899" s="2" t="s">
        <v>702</v>
      </c>
      <c r="C899" s="2"/>
      <c r="D899" s="2" t="s">
        <v>703</v>
      </c>
      <c r="E899" s="2" t="s">
        <v>704</v>
      </c>
      <c r="F899" s="2" t="s">
        <v>9</v>
      </c>
      <c r="G899" s="2"/>
      <c r="H899" s="2"/>
      <c r="I899" s="2"/>
      <c r="J899" s="2"/>
      <c r="K899" s="2"/>
      <c r="L899" s="2"/>
      <c r="M899" s="2"/>
      <c r="N899" s="2"/>
      <c r="O899" s="2"/>
      <c r="P899" s="2"/>
      <c r="Q899" s="2"/>
    </row>
    <row r="900" spans="1:17" s="8" customFormat="1" ht="32.25" thickBot="1" x14ac:dyDescent="0.3">
      <c r="A900" s="2" t="s">
        <v>1233</v>
      </c>
      <c r="B900" s="2" t="s">
        <v>1234</v>
      </c>
      <c r="C900" s="2"/>
      <c r="D900" s="2" t="s">
        <v>1235</v>
      </c>
      <c r="E900" s="2" t="s">
        <v>1236</v>
      </c>
      <c r="F900" s="2" t="s">
        <v>9</v>
      </c>
      <c r="G900" s="2"/>
      <c r="H900" s="2"/>
      <c r="I900" s="2"/>
      <c r="J900" s="2"/>
      <c r="K900" s="2"/>
      <c r="L900" s="2"/>
      <c r="M900" s="2"/>
      <c r="N900" s="2"/>
      <c r="O900" s="2"/>
      <c r="P900" s="2"/>
      <c r="Q900" s="2"/>
    </row>
    <row r="901" spans="1:17" s="8" customFormat="1" ht="32.25" thickBot="1" x14ac:dyDescent="0.3">
      <c r="A901" s="2" t="s">
        <v>705</v>
      </c>
      <c r="B901" s="2" t="s">
        <v>706</v>
      </c>
      <c r="C901" s="2"/>
      <c r="D901" s="2" t="s">
        <v>707</v>
      </c>
      <c r="E901" s="2" t="s">
        <v>708</v>
      </c>
      <c r="F901" s="2" t="s">
        <v>9</v>
      </c>
      <c r="G901" s="2"/>
      <c r="H901" s="2"/>
      <c r="I901" s="2"/>
      <c r="J901" s="2"/>
      <c r="K901" s="2"/>
      <c r="L901" s="2"/>
      <c r="M901" s="2"/>
      <c r="N901" s="2"/>
      <c r="O901" s="2"/>
      <c r="P901" s="2"/>
      <c r="Q901" s="2"/>
    </row>
    <row r="902" spans="1:17" s="8" customFormat="1" ht="32.25" thickBot="1" x14ac:dyDescent="0.3">
      <c r="A902" s="2" t="s">
        <v>705</v>
      </c>
      <c r="B902" s="2" t="s">
        <v>706</v>
      </c>
      <c r="C902" s="2"/>
      <c r="D902" s="2" t="s">
        <v>707</v>
      </c>
      <c r="E902" s="2" t="s">
        <v>708</v>
      </c>
      <c r="F902" s="2" t="s">
        <v>448</v>
      </c>
      <c r="G902" s="2"/>
      <c r="H902" s="2"/>
      <c r="I902" s="2"/>
      <c r="J902" s="2"/>
      <c r="K902" s="2"/>
      <c r="L902" s="2"/>
      <c r="M902" s="2"/>
      <c r="N902" s="2"/>
      <c r="O902" s="2"/>
      <c r="P902" s="2"/>
      <c r="Q902" s="2"/>
    </row>
    <row r="903" spans="1:17" s="8" customFormat="1" ht="48" thickBot="1" x14ac:dyDescent="0.3">
      <c r="A903" s="2" t="s">
        <v>3328</v>
      </c>
      <c r="B903" s="2" t="s">
        <v>3329</v>
      </c>
      <c r="C903" s="2"/>
      <c r="D903" s="2" t="s">
        <v>3330</v>
      </c>
      <c r="E903" s="2" t="s">
        <v>3331</v>
      </c>
      <c r="F903" s="2" t="s">
        <v>9</v>
      </c>
      <c r="G903" s="2"/>
      <c r="H903" s="2"/>
      <c r="I903" s="2"/>
      <c r="J903" s="2"/>
      <c r="K903" s="2"/>
      <c r="L903" s="2"/>
      <c r="M903" s="2"/>
      <c r="N903" s="2"/>
      <c r="O903" s="2"/>
      <c r="P903" s="2"/>
      <c r="Q903" s="2"/>
    </row>
    <row r="904" spans="1:17" s="8" customFormat="1" ht="63.75" thickBot="1" x14ac:dyDescent="0.3">
      <c r="A904" s="2" t="s">
        <v>4466</v>
      </c>
      <c r="B904" s="2" t="s">
        <v>4467</v>
      </c>
      <c r="C904" s="2"/>
      <c r="D904" s="2" t="s">
        <v>10</v>
      </c>
      <c r="E904" s="2" t="s">
        <v>4468</v>
      </c>
      <c r="F904" s="2" t="s">
        <v>9</v>
      </c>
      <c r="G904" s="2"/>
      <c r="H904" s="2"/>
      <c r="I904" s="2"/>
      <c r="J904" s="2"/>
      <c r="K904" s="2"/>
      <c r="L904" s="2"/>
      <c r="M904" s="2"/>
      <c r="N904" s="2"/>
      <c r="O904" s="2"/>
      <c r="P904" s="2"/>
      <c r="Q904" s="2"/>
    </row>
    <row r="905" spans="1:17" s="8" customFormat="1" ht="32.25" thickBot="1" x14ac:dyDescent="0.3">
      <c r="A905" s="2" t="s">
        <v>709</v>
      </c>
      <c r="B905" s="2"/>
      <c r="C905" s="2"/>
      <c r="D905" s="2" t="s">
        <v>710</v>
      </c>
      <c r="E905" s="2" t="s">
        <v>711</v>
      </c>
      <c r="F905" s="2" t="s">
        <v>9</v>
      </c>
      <c r="G905" s="2"/>
      <c r="H905" s="2"/>
      <c r="I905" s="2"/>
      <c r="J905" s="2"/>
      <c r="K905" s="2"/>
      <c r="L905" s="2"/>
      <c r="M905" s="2"/>
      <c r="N905" s="2"/>
      <c r="O905" s="2"/>
      <c r="P905" s="2"/>
      <c r="Q905" s="2"/>
    </row>
    <row r="906" spans="1:17" s="8" customFormat="1" ht="63.75" thickBot="1" x14ac:dyDescent="0.3">
      <c r="A906" s="2" t="s">
        <v>2021</v>
      </c>
      <c r="B906" s="2" t="s">
        <v>2022</v>
      </c>
      <c r="C906" s="2"/>
      <c r="D906" s="2" t="s">
        <v>2023</v>
      </c>
      <c r="E906" s="2" t="s">
        <v>2024</v>
      </c>
      <c r="F906" s="2" t="s">
        <v>9</v>
      </c>
      <c r="G906" s="2"/>
      <c r="H906" s="2"/>
      <c r="I906" s="2"/>
      <c r="J906" s="2"/>
      <c r="K906" s="2"/>
      <c r="L906" s="2"/>
      <c r="M906" s="2"/>
      <c r="N906" s="2"/>
      <c r="O906" s="2"/>
      <c r="P906" s="2"/>
      <c r="Q906" s="2"/>
    </row>
    <row r="907" spans="1:17" s="8" customFormat="1" ht="79.5" thickBot="1" x14ac:dyDescent="0.3">
      <c r="A907" s="2" t="s">
        <v>4469</v>
      </c>
      <c r="B907" s="2"/>
      <c r="C907" s="2"/>
      <c r="D907" s="2" t="s">
        <v>4470</v>
      </c>
      <c r="E907" s="2" t="s">
        <v>4471</v>
      </c>
      <c r="F907" s="2" t="s">
        <v>9</v>
      </c>
      <c r="G907" s="2"/>
      <c r="H907" s="2"/>
      <c r="I907" s="2"/>
      <c r="J907" s="2"/>
      <c r="K907" s="2"/>
      <c r="L907" s="2"/>
      <c r="M907" s="2"/>
      <c r="N907" s="2"/>
      <c r="O907" s="2"/>
      <c r="P907" s="2"/>
      <c r="Q907" s="2"/>
    </row>
    <row r="908" spans="1:17" s="8" customFormat="1" ht="48" thickBot="1" x14ac:dyDescent="0.3">
      <c r="A908" s="2" t="s">
        <v>712</v>
      </c>
      <c r="B908" s="2" t="s">
        <v>713</v>
      </c>
      <c r="C908" s="2"/>
      <c r="D908" s="2" t="s">
        <v>714</v>
      </c>
      <c r="E908" s="2" t="s">
        <v>715</v>
      </c>
      <c r="F908" s="2" t="s">
        <v>9</v>
      </c>
      <c r="G908" s="2"/>
      <c r="H908" s="2"/>
      <c r="I908" s="2"/>
      <c r="J908" s="2"/>
      <c r="K908" s="2"/>
      <c r="L908" s="2"/>
      <c r="M908" s="2"/>
      <c r="N908" s="2"/>
      <c r="O908" s="2"/>
      <c r="P908" s="2"/>
      <c r="Q908" s="2"/>
    </row>
    <row r="909" spans="1:17" s="8" customFormat="1" ht="32.25" thickBot="1" x14ac:dyDescent="0.3">
      <c r="A909" s="2" t="s">
        <v>2025</v>
      </c>
      <c r="B909" s="2" t="s">
        <v>2026</v>
      </c>
      <c r="C909" s="2"/>
      <c r="D909" s="2" t="s">
        <v>2027</v>
      </c>
      <c r="E909" s="2" t="s">
        <v>2028</v>
      </c>
      <c r="F909" s="2" t="s">
        <v>9</v>
      </c>
      <c r="G909" s="2"/>
      <c r="H909" s="2"/>
      <c r="I909" s="2"/>
      <c r="J909" s="2"/>
      <c r="K909" s="2"/>
      <c r="L909" s="2"/>
      <c r="M909" s="2"/>
      <c r="N909" s="2"/>
      <c r="O909" s="2"/>
      <c r="P909" s="2"/>
      <c r="Q909" s="2"/>
    </row>
    <row r="910" spans="1:17" s="8" customFormat="1" ht="63.75" thickBot="1" x14ac:dyDescent="0.3">
      <c r="A910" s="2" t="s">
        <v>716</v>
      </c>
      <c r="B910" s="2" t="s">
        <v>717</v>
      </c>
      <c r="C910" s="2"/>
      <c r="D910" s="2" t="s">
        <v>485</v>
      </c>
      <c r="E910" s="2" t="s">
        <v>718</v>
      </c>
      <c r="F910" s="2" t="s">
        <v>590</v>
      </c>
      <c r="G910" s="2"/>
      <c r="H910" s="2"/>
      <c r="I910" s="2"/>
      <c r="J910" s="2"/>
      <c r="K910" s="2"/>
      <c r="L910" s="2"/>
      <c r="M910" s="2"/>
      <c r="N910" s="2"/>
      <c r="O910" s="2"/>
      <c r="P910" s="2"/>
      <c r="Q910" s="2"/>
    </row>
    <row r="911" spans="1:17" s="8" customFormat="1" ht="32.25" thickBot="1" x14ac:dyDescent="0.3">
      <c r="A911" s="2" t="s">
        <v>719</v>
      </c>
      <c r="B911" s="2" t="s">
        <v>720</v>
      </c>
      <c r="C911" s="2"/>
      <c r="D911" s="2" t="s">
        <v>721</v>
      </c>
      <c r="E911" s="2" t="s">
        <v>722</v>
      </c>
      <c r="F911" s="2" t="s">
        <v>9</v>
      </c>
      <c r="G911" s="2"/>
      <c r="H911" s="2"/>
      <c r="I911" s="2"/>
      <c r="J911" s="2"/>
      <c r="K911" s="2"/>
      <c r="L911" s="2"/>
      <c r="M911" s="2"/>
      <c r="N911" s="2"/>
      <c r="O911" s="2"/>
      <c r="P911" s="2"/>
      <c r="Q911" s="2"/>
    </row>
    <row r="912" spans="1:17" s="8" customFormat="1" ht="63.75" thickBot="1" x14ac:dyDescent="0.3">
      <c r="A912" s="2" t="s">
        <v>3332</v>
      </c>
      <c r="B912" s="2" t="s">
        <v>3333</v>
      </c>
      <c r="C912" s="2"/>
      <c r="D912" s="2" t="s">
        <v>3334</v>
      </c>
      <c r="E912" s="2" t="s">
        <v>3335</v>
      </c>
      <c r="F912" s="2" t="s">
        <v>9</v>
      </c>
      <c r="G912" s="2"/>
      <c r="H912" s="2"/>
      <c r="I912" s="2"/>
      <c r="J912" s="2"/>
      <c r="K912" s="2"/>
      <c r="L912" s="2"/>
      <c r="M912" s="2"/>
      <c r="N912" s="2"/>
      <c r="O912" s="2"/>
      <c r="P912" s="2"/>
      <c r="Q912" s="2"/>
    </row>
    <row r="913" spans="1:17" s="8" customFormat="1" ht="16.5" thickBot="1" x14ac:dyDescent="0.3">
      <c r="A913" s="2" t="s">
        <v>723</v>
      </c>
      <c r="B913" s="2" t="s">
        <v>724</v>
      </c>
      <c r="C913" s="2"/>
      <c r="D913" s="2" t="s">
        <v>725</v>
      </c>
      <c r="E913" s="2" t="s">
        <v>726</v>
      </c>
      <c r="F913" s="2" t="s">
        <v>9</v>
      </c>
      <c r="G913" s="2"/>
      <c r="H913" s="2"/>
      <c r="I913" s="2"/>
      <c r="J913" s="2"/>
      <c r="K913" s="2"/>
      <c r="L913" s="2"/>
      <c r="M913" s="2"/>
      <c r="N913" s="2"/>
      <c r="O913" s="2"/>
      <c r="P913" s="2"/>
      <c r="Q913" s="2"/>
    </row>
    <row r="914" spans="1:17" s="8" customFormat="1" ht="48" thickBot="1" x14ac:dyDescent="0.3">
      <c r="A914" s="2" t="s">
        <v>1237</v>
      </c>
      <c r="B914" s="2" t="s">
        <v>1238</v>
      </c>
      <c r="C914" s="2"/>
      <c r="D914" s="2" t="s">
        <v>1239</v>
      </c>
      <c r="E914" s="2" t="s">
        <v>1240</v>
      </c>
      <c r="F914" s="2" t="s">
        <v>9</v>
      </c>
      <c r="G914" s="2"/>
      <c r="H914" s="2"/>
      <c r="I914" s="2"/>
      <c r="J914" s="2"/>
      <c r="K914" s="2"/>
      <c r="L914" s="2"/>
      <c r="M914" s="2"/>
      <c r="N914" s="2"/>
      <c r="O914" s="2"/>
      <c r="P914" s="2"/>
      <c r="Q914" s="2"/>
    </row>
    <row r="915" spans="1:17" s="8" customFormat="1" ht="16.5" thickBot="1" x14ac:dyDescent="0.3">
      <c r="A915" s="2" t="s">
        <v>4472</v>
      </c>
      <c r="B915" s="2" t="s">
        <v>4473</v>
      </c>
      <c r="C915" s="2"/>
      <c r="D915" s="2" t="s">
        <v>4474</v>
      </c>
      <c r="E915" s="2" t="s">
        <v>4475</v>
      </c>
      <c r="F915" s="2" t="s">
        <v>9</v>
      </c>
      <c r="G915" s="2"/>
      <c r="H915" s="2"/>
      <c r="I915" s="2"/>
      <c r="J915" s="2"/>
      <c r="K915" s="2"/>
      <c r="L915" s="2"/>
      <c r="M915" s="2"/>
      <c r="N915" s="2"/>
      <c r="O915" s="2"/>
      <c r="P915" s="2"/>
      <c r="Q915" s="2"/>
    </row>
    <row r="916" spans="1:17" s="8" customFormat="1" ht="16.5" thickBot="1" x14ac:dyDescent="0.3">
      <c r="A916" s="2" t="s">
        <v>4476</v>
      </c>
      <c r="B916" s="2" t="s">
        <v>4477</v>
      </c>
      <c r="C916" s="2"/>
      <c r="D916" s="2" t="s">
        <v>4478</v>
      </c>
      <c r="E916" s="2" t="s">
        <v>4479</v>
      </c>
      <c r="F916" s="2" t="s">
        <v>9</v>
      </c>
      <c r="G916" s="2"/>
      <c r="H916" s="2"/>
      <c r="I916" s="2"/>
      <c r="J916" s="2"/>
      <c r="K916" s="2"/>
      <c r="L916" s="2"/>
      <c r="M916" s="2"/>
      <c r="N916" s="2"/>
      <c r="O916" s="2"/>
      <c r="P916" s="2"/>
      <c r="Q916" s="2"/>
    </row>
    <row r="917" spans="1:17" s="8" customFormat="1" ht="32.25" thickBot="1" x14ac:dyDescent="0.3">
      <c r="A917" s="2" t="s">
        <v>1241</v>
      </c>
      <c r="B917" s="2" t="s">
        <v>1242</v>
      </c>
      <c r="C917" s="2"/>
      <c r="D917" s="2" t="s">
        <v>1243</v>
      </c>
      <c r="E917" s="2" t="s">
        <v>1244</v>
      </c>
      <c r="F917" s="2" t="s">
        <v>9</v>
      </c>
      <c r="G917" s="2"/>
      <c r="H917" s="2"/>
      <c r="I917" s="2"/>
      <c r="J917" s="2"/>
      <c r="K917" s="2"/>
      <c r="L917" s="2"/>
      <c r="M917" s="2"/>
      <c r="N917" s="2"/>
      <c r="O917" s="2"/>
      <c r="P917" s="2"/>
      <c r="Q917" s="2"/>
    </row>
    <row r="918" spans="1:17" s="8" customFormat="1" ht="48" thickBot="1" x14ac:dyDescent="0.3">
      <c r="A918" s="2" t="s">
        <v>727</v>
      </c>
      <c r="B918" s="2" t="s">
        <v>728</v>
      </c>
      <c r="C918" s="2"/>
      <c r="D918" s="2" t="s">
        <v>729</v>
      </c>
      <c r="E918" s="2" t="s">
        <v>730</v>
      </c>
      <c r="F918" s="2" t="s">
        <v>9</v>
      </c>
      <c r="G918" s="2"/>
      <c r="H918" s="2"/>
      <c r="I918" s="2"/>
      <c r="J918" s="2"/>
      <c r="K918" s="2"/>
      <c r="L918" s="2"/>
      <c r="M918" s="2"/>
      <c r="N918" s="2"/>
      <c r="O918" s="2"/>
      <c r="P918" s="2"/>
      <c r="Q918" s="2"/>
    </row>
    <row r="919" spans="1:17" s="8" customFormat="1" ht="48" thickBot="1" x14ac:dyDescent="0.3">
      <c r="A919" s="2" t="s">
        <v>4480</v>
      </c>
      <c r="B919" s="2" t="s">
        <v>4481</v>
      </c>
      <c r="C919" s="2"/>
      <c r="D919" s="2" t="s">
        <v>1225</v>
      </c>
      <c r="E919" s="2" t="s">
        <v>4482</v>
      </c>
      <c r="F919" s="2" t="s">
        <v>9</v>
      </c>
      <c r="G919" s="2"/>
      <c r="H919" s="2"/>
      <c r="I919" s="2"/>
      <c r="J919" s="2"/>
      <c r="K919" s="2"/>
      <c r="L919" s="2"/>
      <c r="M919" s="2"/>
      <c r="N919" s="2"/>
      <c r="O919" s="2"/>
      <c r="P919" s="2"/>
      <c r="Q919" s="2"/>
    </row>
    <row r="920" spans="1:17" s="8" customFormat="1" ht="63.75" thickBot="1" x14ac:dyDescent="0.3">
      <c r="A920" s="2" t="s">
        <v>731</v>
      </c>
      <c r="B920" s="2" t="s">
        <v>375</v>
      </c>
      <c r="C920" s="2"/>
      <c r="D920" s="2" t="s">
        <v>732</v>
      </c>
      <c r="E920" s="2" t="s">
        <v>733</v>
      </c>
      <c r="F920" s="2" t="s">
        <v>9</v>
      </c>
      <c r="G920" s="2"/>
      <c r="H920" s="2"/>
      <c r="I920" s="2"/>
      <c r="J920" s="2"/>
      <c r="K920" s="2"/>
      <c r="L920" s="2"/>
      <c r="M920" s="2"/>
      <c r="N920" s="2"/>
      <c r="O920" s="2"/>
      <c r="P920" s="2"/>
      <c r="Q920" s="2"/>
    </row>
    <row r="921" spans="1:17" s="8" customFormat="1" ht="32.25" thickBot="1" x14ac:dyDescent="0.3">
      <c r="A921" s="2" t="s">
        <v>734</v>
      </c>
      <c r="B921" s="2"/>
      <c r="C921" s="2"/>
      <c r="D921" s="2" t="s">
        <v>735</v>
      </c>
      <c r="E921" s="2" t="s">
        <v>736</v>
      </c>
      <c r="F921" s="2" t="s">
        <v>9</v>
      </c>
      <c r="G921" s="2"/>
      <c r="H921" s="2"/>
      <c r="I921" s="2"/>
      <c r="J921" s="2"/>
      <c r="K921" s="2"/>
      <c r="L921" s="2"/>
      <c r="M921" s="2"/>
      <c r="N921" s="2"/>
      <c r="O921" s="2"/>
      <c r="P921" s="2"/>
      <c r="Q921" s="2"/>
    </row>
    <row r="922" spans="1:17" s="8" customFormat="1" ht="48" thickBot="1" x14ac:dyDescent="0.3">
      <c r="A922" s="2" t="s">
        <v>737</v>
      </c>
      <c r="B922" s="2" t="s">
        <v>738</v>
      </c>
      <c r="C922" s="2"/>
      <c r="D922" s="2" t="s">
        <v>739</v>
      </c>
      <c r="E922" s="2" t="s">
        <v>740</v>
      </c>
      <c r="F922" s="2" t="s">
        <v>9</v>
      </c>
      <c r="G922" s="2"/>
      <c r="H922" s="2"/>
      <c r="I922" s="2"/>
      <c r="J922" s="2"/>
      <c r="K922" s="2"/>
      <c r="L922" s="2"/>
      <c r="M922" s="2"/>
      <c r="N922" s="2"/>
      <c r="O922" s="2"/>
      <c r="P922" s="2"/>
      <c r="Q922" s="2"/>
    </row>
    <row r="923" spans="1:17" s="8" customFormat="1" ht="16.5" thickBot="1" x14ac:dyDescent="0.3">
      <c r="A923" s="2" t="s">
        <v>2029</v>
      </c>
      <c r="B923" s="2" t="s">
        <v>2030</v>
      </c>
      <c r="C923" s="2" t="s">
        <v>2031</v>
      </c>
      <c r="D923" s="2" t="s">
        <v>2032</v>
      </c>
      <c r="E923" s="2" t="s">
        <v>2033</v>
      </c>
      <c r="F923" s="2" t="s">
        <v>9</v>
      </c>
      <c r="G923" s="2"/>
      <c r="H923" s="2"/>
      <c r="I923" s="2"/>
      <c r="J923" s="2"/>
      <c r="K923" s="2"/>
      <c r="L923" s="2"/>
      <c r="M923" s="2"/>
      <c r="N923" s="2"/>
      <c r="O923" s="2"/>
      <c r="P923" s="2"/>
      <c r="Q923" s="2"/>
    </row>
    <row r="924" spans="1:17" s="8" customFormat="1" ht="32.25" thickBot="1" x14ac:dyDescent="0.3">
      <c r="A924" s="2" t="s">
        <v>1245</v>
      </c>
      <c r="B924" s="2" t="s">
        <v>1246</v>
      </c>
      <c r="C924" s="2"/>
      <c r="D924" s="2" t="s">
        <v>1247</v>
      </c>
      <c r="E924" s="2" t="s">
        <v>1248</v>
      </c>
      <c r="F924" s="2" t="s">
        <v>9</v>
      </c>
      <c r="G924" s="2"/>
      <c r="H924" s="2"/>
      <c r="I924" s="2"/>
      <c r="J924" s="2"/>
      <c r="K924" s="2"/>
      <c r="L924" s="2"/>
      <c r="M924" s="2"/>
      <c r="N924" s="2"/>
      <c r="O924" s="2"/>
      <c r="P924" s="2"/>
      <c r="Q924" s="2"/>
    </row>
    <row r="925" spans="1:17" s="8" customFormat="1" ht="32.25" thickBot="1" x14ac:dyDescent="0.3">
      <c r="A925" s="4" t="str">
        <f ca="1">IFERROR(__xludf.DUMMYFUNCTION("""COMPUTED_VALUE"""),"Εγχειρίδιον διοικητικού δικαίου /  Επαμεινώνδα Π. Σπηλιωτόπουλου.")</f>
        <v>Εγχειρίδιον διοικητικού δικαίου /  Επαμεινώνδα Π. Σπηλιωτόπουλου.</v>
      </c>
      <c r="B925" s="5" t="str">
        <f ca="1">IFERROR(__xludf.DUMMYFUNCTION("""COMPUTED_VALUE"""),"Σπηλιωτόπουλος, Επαμεινώνδας Π.")</f>
        <v>Σπηλιωτόπουλος, Επαμεινώνδας Π.</v>
      </c>
      <c r="C925" s="5" t="str">
        <f ca="1">IFERROR(__xludf.DUMMYFUNCTION("""COMPUTED_VALUE"""),"2η έκδ.")</f>
        <v>2η έκδ.</v>
      </c>
      <c r="D925" s="4" t="str">
        <f ca="1">IFERROR(__xludf.DUMMYFUNCTION("""COMPUTED_VALUE"""),"Αθήναι   Κομοτηνή : Αντ. Ν. Σάκκουλας, 1982.")</f>
        <v>Αθήναι   Κομοτηνή : Αντ. Ν. Σάκκουλας, 1982.</v>
      </c>
      <c r="E925" s="5" t="str">
        <f ca="1">IFERROR(__xludf.DUMMYFUNCTION("""COMPUTED_VALUE"""),"342.9(495) ΣπηΕ ε 1982")</f>
        <v>342.9(495) ΣπηΕ ε 1982</v>
      </c>
      <c r="F925" s="6" t="str">
        <f ca="1">IFERROR(__xludf.DUMMYFUNCTION("""COMPUTED_VALUE"""),"Αίθουσα Δημοσίου Δικαίου")</f>
        <v>Αίθουσα Δημοσίου Δικαίου</v>
      </c>
      <c r="G925" s="2"/>
      <c r="H925" s="2"/>
      <c r="I925" s="2"/>
      <c r="J925" s="2"/>
      <c r="K925" s="2"/>
      <c r="L925" s="2"/>
      <c r="M925" s="2"/>
      <c r="N925" s="2"/>
      <c r="O925" s="2"/>
      <c r="P925" s="2"/>
      <c r="Q925" s="2"/>
    </row>
    <row r="926" spans="1:17" s="8" customFormat="1" ht="48" thickBot="1" x14ac:dyDescent="0.3">
      <c r="A926" s="2" t="s">
        <v>1249</v>
      </c>
      <c r="B926" s="2" t="s">
        <v>1250</v>
      </c>
      <c r="C926" s="2" t="s">
        <v>1251</v>
      </c>
      <c r="D926" s="2" t="s">
        <v>489</v>
      </c>
      <c r="E926" s="2" t="s">
        <v>1252</v>
      </c>
      <c r="F926" s="2" t="s">
        <v>9</v>
      </c>
      <c r="G926" s="2"/>
      <c r="H926" s="2"/>
      <c r="I926" s="2"/>
      <c r="J926" s="2"/>
      <c r="K926" s="2"/>
      <c r="L926" s="2"/>
      <c r="M926" s="2"/>
      <c r="N926" s="2"/>
      <c r="O926" s="2"/>
      <c r="P926" s="2"/>
      <c r="Q926" s="2"/>
    </row>
    <row r="927" spans="1:17" s="8" customFormat="1" ht="32.25" thickBot="1" x14ac:dyDescent="0.3">
      <c r="A927" s="4" t="str">
        <f ca="1">IFERROR(__xludf.DUMMYFUNCTION("""COMPUTED_VALUE"""),"Μαθήματα διοικητικού δικαίου / Μιχ. Δ. Στασινόπουλου.")</f>
        <v>Μαθήματα διοικητικού δικαίου / Μιχ. Δ. Στασινόπουλου.</v>
      </c>
      <c r="B927" s="5" t="str">
        <f ca="1">IFERROR(__xludf.DUMMYFUNCTION("""COMPUTED_VALUE"""),"Στασινόπουλος, Μιχάλης Δ., 1903-2002.")</f>
        <v>Στασινόπουλος, Μιχάλης Δ., 1903-2002.</v>
      </c>
      <c r="C927" s="5"/>
      <c r="D927" s="4" t="str">
        <f ca="1">IFERROR(__xludf.DUMMYFUNCTION("""COMPUTED_VALUE"""),"Αθήναι : [χ. ό.], 1957, 1976 [ανατύπωση]")</f>
        <v>Αθήναι : [χ. ό.], 1957, 1976 [ανατύπωση]</v>
      </c>
      <c r="E927" s="5" t="str">
        <f ca="1">IFERROR(__xludf.DUMMYFUNCTION("""COMPUTED_VALUE"""),"342.9(495) ΣταΜ μ 1957")</f>
        <v>342.9(495) ΣταΜ μ 1957</v>
      </c>
      <c r="F927" s="6" t="str">
        <f ca="1">IFERROR(__xludf.DUMMYFUNCTION("""COMPUTED_VALUE"""),"Αίθουσα Δημοσίου Δικαίου - ανατύπωση 1976")</f>
        <v>Αίθουσα Δημοσίου Δικαίου - ανατύπωση 1976</v>
      </c>
      <c r="G927" s="2"/>
      <c r="H927" s="2"/>
      <c r="I927" s="2"/>
      <c r="J927" s="2"/>
      <c r="K927" s="2"/>
      <c r="L927" s="2"/>
      <c r="M927" s="2"/>
      <c r="N927" s="2"/>
      <c r="O927" s="2"/>
      <c r="P927" s="2"/>
      <c r="Q927" s="2"/>
    </row>
    <row r="928" spans="1:17" s="8" customFormat="1" ht="32.25" thickBot="1" x14ac:dyDescent="0.3">
      <c r="A928" s="2" t="s">
        <v>2667</v>
      </c>
      <c r="B928" s="2"/>
      <c r="C928" s="2"/>
      <c r="D928" s="2" t="s">
        <v>2668</v>
      </c>
      <c r="E928" s="2" t="s">
        <v>2669</v>
      </c>
      <c r="F928" s="2" t="s">
        <v>9</v>
      </c>
      <c r="G928" s="2"/>
      <c r="H928" s="2"/>
      <c r="I928" s="2"/>
      <c r="J928" s="2"/>
      <c r="K928" s="2"/>
      <c r="L928" s="2"/>
      <c r="M928" s="2"/>
      <c r="N928" s="2"/>
      <c r="O928" s="2"/>
      <c r="P928" s="2"/>
      <c r="Q928" s="2"/>
    </row>
    <row r="929" spans="1:17" s="8" customFormat="1" ht="32.25" thickBot="1" x14ac:dyDescent="0.3">
      <c r="A929" s="2" t="s">
        <v>3336</v>
      </c>
      <c r="B929" s="2"/>
      <c r="C929" s="2"/>
      <c r="D929" s="2" t="s">
        <v>3337</v>
      </c>
      <c r="E929" s="2" t="s">
        <v>3338</v>
      </c>
      <c r="F929" s="2" t="s">
        <v>9</v>
      </c>
      <c r="G929" s="2"/>
      <c r="H929" s="2"/>
      <c r="I929" s="2"/>
      <c r="J929" s="2"/>
      <c r="K929" s="2"/>
      <c r="L929" s="2"/>
      <c r="M929" s="2"/>
      <c r="N929" s="2"/>
      <c r="O929" s="2"/>
      <c r="P929" s="2"/>
      <c r="Q929" s="2"/>
    </row>
    <row r="930" spans="1:17" s="8" customFormat="1" ht="32.25" thickBot="1" x14ac:dyDescent="0.3">
      <c r="A930" s="4" t="str">
        <f ca="1">IFERROR(__xludf.DUMMYFUNCTION("""COMPUTED_VALUE"""),"Κώδιξ νόμων δημοσίου : (μετά συνοπτικής μνείας της νομολογίας) / Λυκούργου Β. Σπεράντσα.")</f>
        <v>Κώδιξ νόμων δημοσίου : (μετά συνοπτικής μνείας της νομολογίας) / Λυκούργου Β. Σπεράντσα.</v>
      </c>
      <c r="B930" s="5" t="str">
        <f ca="1">IFERROR(__xludf.DUMMYFUNCTION("""COMPUTED_VALUE"""),"Σπεράντσας, Λυκούργος Β., 1900-")</f>
        <v>Σπεράντσας, Λυκούργος Β., 1900-</v>
      </c>
      <c r="C930" s="5"/>
      <c r="D930" s="4" t="str">
        <f ca="1">IFERROR(__xludf.DUMMYFUNCTION("""COMPUTED_VALUE"""),"Εν Αθήναις : Κλεισιούνης, 1940.")</f>
        <v>Εν Αθήναις : Κλεισιούνης, 1940.</v>
      </c>
      <c r="E930" s="5" t="str">
        <f ca="1">IFERROR(__xludf.DUMMYFUNCTION("""COMPUTED_VALUE"""),"342.9(495)(094.5) ΣπεΛ κ 1940")</f>
        <v>342.9(495)(094.5) ΣπεΛ κ 1940</v>
      </c>
      <c r="F930" s="6" t="str">
        <f ca="1">IFERROR(__xludf.DUMMYFUNCTION("""COMPUTED_VALUE"""),"Αίθουσα Δημοσίου Δικαίου")</f>
        <v>Αίθουσα Δημοσίου Δικαίου</v>
      </c>
      <c r="G930" s="2"/>
      <c r="H930" s="2"/>
      <c r="I930" s="2"/>
      <c r="J930" s="2"/>
      <c r="K930" s="2"/>
      <c r="L930" s="2"/>
      <c r="M930" s="2"/>
      <c r="N930" s="2"/>
      <c r="O930" s="2"/>
      <c r="P930" s="2"/>
      <c r="Q930" s="2"/>
    </row>
    <row r="931" spans="1:17" s="8" customFormat="1" ht="32.25" thickBot="1" x14ac:dyDescent="0.3">
      <c r="A931" s="2" t="s">
        <v>4483</v>
      </c>
      <c r="B931" s="2" t="s">
        <v>4484</v>
      </c>
      <c r="C931" s="2"/>
      <c r="D931" s="2" t="s">
        <v>4485</v>
      </c>
      <c r="E931" s="2" t="s">
        <v>4486</v>
      </c>
      <c r="F931" s="2" t="s">
        <v>8</v>
      </c>
      <c r="G931" s="2"/>
      <c r="H931" s="2"/>
      <c r="I931" s="2"/>
      <c r="J931" s="2"/>
      <c r="K931" s="2"/>
      <c r="L931" s="2"/>
      <c r="M931" s="2"/>
      <c r="N931" s="2"/>
      <c r="O931" s="2"/>
      <c r="P931" s="2"/>
      <c r="Q931" s="2"/>
    </row>
    <row r="932" spans="1:17" s="8" customFormat="1" ht="32.25" thickBot="1" x14ac:dyDescent="0.3">
      <c r="A932" s="4" t="str">
        <f ca="1">IFERROR(__xludf.DUMMYFUNCTION("""COMPUTED_VALUE"""),"Blackstoneʹs Statutes Criminal law : 2006/2007 / edited by P. R. Glazebrook.")</f>
        <v>Blackstoneʹs Statutes Criminal law : 2006/2007 / edited by P. R. Glazebrook.</v>
      </c>
      <c r="B932" s="5" t="str">
        <f ca="1">IFERROR(__xludf.DUMMYFUNCTION("""COMPUTED_VALUE"""),"Glazebrook, Peter R.")</f>
        <v>Glazebrook, Peter R.</v>
      </c>
      <c r="C932" s="5" t="str">
        <f ca="1">IFERROR(__xludf.DUMMYFUNCTION("""COMPUTED_VALUE"""),"17th ed.")</f>
        <v>17th ed.</v>
      </c>
      <c r="D932" s="4" t="str">
        <f ca="1">IFERROR(__xludf.DUMMYFUNCTION("""COMPUTED_VALUE"""),"Oxford : aOxford University Press, 2007.")</f>
        <v>Oxford : aOxford University Press, 2007.</v>
      </c>
      <c r="E932" s="5" t="str">
        <f ca="1">IFERROR(__xludf.DUMMYFUNCTION("""COMPUTED_VALUE"""),"343(410) GlaP b 2007")</f>
        <v>343(410) GlaP b 2007</v>
      </c>
      <c r="F932" s="6" t="str">
        <f ca="1">IFERROR(__xludf.DUMMYFUNCTION("""COMPUTED_VALUE"""),"Αίθουσα Ποινικού Δικαίου και Εργατικού Δικαίου")</f>
        <v>Αίθουσα Ποινικού Δικαίου και Εργατικού Δικαίου</v>
      </c>
      <c r="G932" s="2"/>
      <c r="H932" s="2"/>
      <c r="I932" s="2"/>
      <c r="J932" s="2"/>
      <c r="K932" s="2"/>
      <c r="L932" s="2"/>
      <c r="M932" s="2"/>
      <c r="N932" s="2"/>
      <c r="O932" s="2"/>
      <c r="P932" s="2"/>
      <c r="Q932" s="2"/>
    </row>
    <row r="933" spans="1:17" s="8" customFormat="1" ht="32.25" thickBot="1" x14ac:dyDescent="0.3">
      <c r="A933" s="2" t="s">
        <v>4042</v>
      </c>
      <c r="B933" s="2" t="s">
        <v>4043</v>
      </c>
      <c r="C933" s="2" t="s">
        <v>4044</v>
      </c>
      <c r="D933" s="2" t="s">
        <v>4045</v>
      </c>
      <c r="E933" s="2" t="s">
        <v>4046</v>
      </c>
      <c r="F933" s="2" t="s">
        <v>8</v>
      </c>
      <c r="G933" s="2"/>
      <c r="H933" s="2"/>
      <c r="I933" s="2"/>
      <c r="J933" s="2"/>
      <c r="K933" s="2"/>
      <c r="L933" s="2"/>
      <c r="M933" s="2"/>
      <c r="N933" s="2"/>
      <c r="O933" s="2"/>
      <c r="P933" s="2"/>
      <c r="Q933" s="2"/>
    </row>
    <row r="934" spans="1:17" s="8" customFormat="1" ht="32.25" thickBot="1" x14ac:dyDescent="0.3">
      <c r="A934" s="2" t="s">
        <v>4047</v>
      </c>
      <c r="B934" s="2" t="s">
        <v>4043</v>
      </c>
      <c r="C934" s="2" t="s">
        <v>1051</v>
      </c>
      <c r="D934" s="2" t="s">
        <v>4048</v>
      </c>
      <c r="E934" s="2" t="s">
        <v>4049</v>
      </c>
      <c r="F934" s="2" t="s">
        <v>8</v>
      </c>
      <c r="G934" s="2"/>
      <c r="H934" s="2"/>
      <c r="I934" s="2"/>
      <c r="J934" s="2"/>
      <c r="K934" s="2"/>
      <c r="L934" s="2"/>
      <c r="M934" s="2"/>
      <c r="N934" s="2"/>
      <c r="O934" s="2"/>
      <c r="P934" s="2"/>
      <c r="Q934" s="2"/>
    </row>
    <row r="935" spans="1:17" s="8" customFormat="1" ht="48" thickBot="1" x14ac:dyDescent="0.3">
      <c r="A935" s="2" t="s">
        <v>285</v>
      </c>
      <c r="B935" s="2"/>
      <c r="C935" s="2" t="s">
        <v>283</v>
      </c>
      <c r="D935" s="2" t="s">
        <v>284</v>
      </c>
      <c r="E935" s="2" t="s">
        <v>282</v>
      </c>
      <c r="F935" s="2" t="s">
        <v>8</v>
      </c>
      <c r="G935" s="2"/>
      <c r="H935" s="2"/>
      <c r="I935" s="2"/>
      <c r="J935" s="2"/>
      <c r="K935" s="2"/>
      <c r="L935" s="2"/>
      <c r="M935" s="2"/>
      <c r="N935" s="2"/>
      <c r="O935" s="2"/>
      <c r="P935" s="2"/>
      <c r="Q935" s="2"/>
    </row>
    <row r="936" spans="1:17" s="8" customFormat="1" ht="32.25" thickBot="1" x14ac:dyDescent="0.3">
      <c r="A936" s="2" t="s">
        <v>741</v>
      </c>
      <c r="B936" s="2" t="s">
        <v>742</v>
      </c>
      <c r="C936" s="2"/>
      <c r="D936" s="2" t="s">
        <v>743</v>
      </c>
      <c r="E936" s="2" t="s">
        <v>744</v>
      </c>
      <c r="F936" s="2" t="s">
        <v>8</v>
      </c>
      <c r="G936" s="2"/>
      <c r="H936" s="2"/>
      <c r="I936" s="2"/>
      <c r="J936" s="2"/>
      <c r="K936" s="2"/>
      <c r="L936" s="2"/>
      <c r="M936" s="2"/>
      <c r="N936" s="2"/>
      <c r="O936" s="2"/>
      <c r="P936" s="2"/>
      <c r="Q936" s="2"/>
    </row>
    <row r="937" spans="1:17" s="8" customFormat="1" ht="126.75" thickBot="1" x14ac:dyDescent="0.3">
      <c r="A937" s="2" t="s">
        <v>745</v>
      </c>
      <c r="B937" s="2" t="s">
        <v>746</v>
      </c>
      <c r="C937" s="2" t="s">
        <v>747</v>
      </c>
      <c r="D937" s="2" t="s">
        <v>489</v>
      </c>
      <c r="E937" s="2" t="s">
        <v>748</v>
      </c>
      <c r="F937" s="2" t="s">
        <v>8</v>
      </c>
      <c r="G937" s="2"/>
      <c r="H937" s="2"/>
      <c r="I937" s="2"/>
      <c r="J937" s="2"/>
      <c r="K937" s="2"/>
      <c r="L937" s="2"/>
      <c r="M937" s="2"/>
      <c r="N937" s="2"/>
      <c r="O937" s="2"/>
      <c r="P937" s="2"/>
      <c r="Q937" s="2"/>
    </row>
    <row r="938" spans="1:17" s="8" customFormat="1" ht="79.5" thickBot="1" x14ac:dyDescent="0.3">
      <c r="A938" s="2" t="s">
        <v>2034</v>
      </c>
      <c r="B938" s="2"/>
      <c r="C938" s="2" t="s">
        <v>2035</v>
      </c>
      <c r="D938" s="2" t="s">
        <v>258</v>
      </c>
      <c r="E938" s="2" t="s">
        <v>2036</v>
      </c>
      <c r="F938" s="2" t="s">
        <v>8</v>
      </c>
      <c r="G938" s="2"/>
      <c r="H938" s="2"/>
      <c r="I938" s="2"/>
      <c r="J938" s="2"/>
      <c r="K938" s="2"/>
      <c r="L938" s="2"/>
      <c r="M938" s="2"/>
      <c r="N938" s="2"/>
      <c r="O938" s="2"/>
      <c r="P938" s="2"/>
      <c r="Q938" s="2"/>
    </row>
    <row r="939" spans="1:17" s="8" customFormat="1" ht="32.25" thickBot="1" x14ac:dyDescent="0.3">
      <c r="A939" s="2" t="s">
        <v>4487</v>
      </c>
      <c r="B939" s="2"/>
      <c r="C939" s="2"/>
      <c r="D939" s="2" t="s">
        <v>4488</v>
      </c>
      <c r="E939" s="2" t="s">
        <v>4489</v>
      </c>
      <c r="F939" s="2" t="s">
        <v>8</v>
      </c>
      <c r="G939" s="2"/>
      <c r="H939" s="2"/>
      <c r="I939" s="2"/>
      <c r="J939" s="2"/>
      <c r="K939" s="2"/>
      <c r="L939" s="2"/>
      <c r="M939" s="2"/>
      <c r="N939" s="2"/>
      <c r="O939" s="2"/>
      <c r="P939" s="2"/>
      <c r="Q939" s="2"/>
    </row>
    <row r="940" spans="1:17" s="8" customFormat="1" ht="32.25" thickBot="1" x14ac:dyDescent="0.3">
      <c r="A940" s="2" t="s">
        <v>4050</v>
      </c>
      <c r="B940" s="2" t="s">
        <v>1489</v>
      </c>
      <c r="C940" s="2"/>
      <c r="D940" s="2" t="s">
        <v>4051</v>
      </c>
      <c r="E940" s="2" t="s">
        <v>4052</v>
      </c>
      <c r="F940" s="2" t="s">
        <v>8</v>
      </c>
      <c r="G940" s="2"/>
      <c r="H940" s="2"/>
      <c r="I940" s="2"/>
      <c r="J940" s="2"/>
      <c r="K940" s="2"/>
      <c r="L940" s="2"/>
      <c r="M940" s="2"/>
      <c r="N940" s="2"/>
      <c r="O940" s="2"/>
      <c r="P940" s="2"/>
      <c r="Q940" s="2"/>
    </row>
    <row r="941" spans="1:17" s="8" customFormat="1" ht="32.25" thickBot="1" x14ac:dyDescent="0.3">
      <c r="A941" s="2" t="s">
        <v>4053</v>
      </c>
      <c r="B941" s="2" t="s">
        <v>4054</v>
      </c>
      <c r="C941" s="2" t="s">
        <v>4055</v>
      </c>
      <c r="D941" s="2" t="s">
        <v>4056</v>
      </c>
      <c r="E941" s="2" t="s">
        <v>4057</v>
      </c>
      <c r="F941" s="2" t="s">
        <v>8</v>
      </c>
      <c r="G941" s="2"/>
      <c r="H941" s="2"/>
      <c r="I941" s="2"/>
      <c r="J941" s="2"/>
      <c r="K941" s="2"/>
      <c r="L941" s="2"/>
      <c r="M941" s="2"/>
      <c r="N941" s="2"/>
      <c r="O941" s="2"/>
      <c r="P941" s="2"/>
      <c r="Q941" s="2"/>
    </row>
    <row r="942" spans="1:17" s="8" customFormat="1" ht="32.25" thickBot="1" x14ac:dyDescent="0.3">
      <c r="A942" s="2" t="s">
        <v>2037</v>
      </c>
      <c r="B942" s="2" t="s">
        <v>2038</v>
      </c>
      <c r="C942" s="2"/>
      <c r="D942" s="2" t="s">
        <v>2039</v>
      </c>
      <c r="E942" s="2" t="s">
        <v>2040</v>
      </c>
      <c r="F942" s="2" t="s">
        <v>416</v>
      </c>
      <c r="G942" s="2"/>
      <c r="H942" s="2"/>
      <c r="I942" s="2"/>
      <c r="J942" s="2"/>
      <c r="K942" s="2"/>
      <c r="L942" s="2"/>
      <c r="M942" s="2"/>
      <c r="N942" s="2"/>
      <c r="O942" s="2"/>
      <c r="P942" s="2"/>
      <c r="Q942" s="2"/>
    </row>
    <row r="943" spans="1:17" s="8" customFormat="1" ht="32.25" thickBot="1" x14ac:dyDescent="0.3">
      <c r="A943" s="2" t="s">
        <v>4926</v>
      </c>
      <c r="B943" s="2"/>
      <c r="C943" s="2"/>
      <c r="D943" s="2" t="s">
        <v>4927</v>
      </c>
      <c r="E943" s="2" t="s">
        <v>4928</v>
      </c>
      <c r="F943" s="2" t="s">
        <v>8</v>
      </c>
      <c r="G943" s="2"/>
      <c r="H943" s="2"/>
      <c r="I943" s="2"/>
      <c r="J943" s="2"/>
      <c r="K943" s="2"/>
      <c r="L943" s="2"/>
      <c r="M943" s="2"/>
      <c r="N943" s="2"/>
      <c r="O943" s="2"/>
      <c r="P943" s="2"/>
      <c r="Q943" s="2"/>
    </row>
    <row r="944" spans="1:17" s="8" customFormat="1" ht="32.25" thickBot="1" x14ac:dyDescent="0.3">
      <c r="A944" s="2" t="s">
        <v>259</v>
      </c>
      <c r="B944" s="2" t="s">
        <v>260</v>
      </c>
      <c r="C944" s="2" t="s">
        <v>21</v>
      </c>
      <c r="D944" s="2" t="s">
        <v>258</v>
      </c>
      <c r="E944" s="2" t="s">
        <v>257</v>
      </c>
      <c r="F944" s="2" t="s">
        <v>8</v>
      </c>
      <c r="G944" s="2"/>
      <c r="H944" s="2"/>
      <c r="I944" s="2"/>
      <c r="J944" s="2"/>
      <c r="K944" s="2"/>
      <c r="L944" s="2"/>
      <c r="M944" s="2"/>
      <c r="N944" s="2"/>
      <c r="O944" s="2"/>
      <c r="P944" s="2"/>
      <c r="Q944" s="2"/>
    </row>
    <row r="945" spans="1:17" s="8" customFormat="1" ht="174" thickBot="1" x14ac:dyDescent="0.3">
      <c r="A945" s="2" t="s">
        <v>749</v>
      </c>
      <c r="B945" s="2" t="s">
        <v>750</v>
      </c>
      <c r="C945" s="2" t="s">
        <v>751</v>
      </c>
      <c r="D945" s="2" t="s">
        <v>107</v>
      </c>
      <c r="E945" s="2" t="s">
        <v>752</v>
      </c>
      <c r="F945" s="2" t="s">
        <v>8</v>
      </c>
      <c r="G945" s="2"/>
      <c r="H945" s="2"/>
      <c r="I945" s="2"/>
      <c r="J945" s="2"/>
      <c r="K945" s="2"/>
      <c r="L945" s="2"/>
      <c r="M945" s="2"/>
      <c r="N945" s="2"/>
      <c r="O945" s="2"/>
      <c r="P945" s="2"/>
      <c r="Q945" s="2"/>
    </row>
    <row r="946" spans="1:17" s="8" customFormat="1" ht="48" thickBot="1" x14ac:dyDescent="0.3">
      <c r="A946" s="2" t="s">
        <v>2670</v>
      </c>
      <c r="B946" s="2" t="s">
        <v>2671</v>
      </c>
      <c r="C946" s="2"/>
      <c r="D946" s="2" t="s">
        <v>2672</v>
      </c>
      <c r="E946" s="2" t="s">
        <v>2673</v>
      </c>
      <c r="F946" s="2" t="s">
        <v>8</v>
      </c>
      <c r="G946" s="2"/>
      <c r="H946" s="2"/>
      <c r="I946" s="2"/>
      <c r="J946" s="2"/>
      <c r="K946" s="2"/>
      <c r="L946" s="2"/>
      <c r="M946" s="2"/>
      <c r="N946" s="2"/>
      <c r="O946" s="2"/>
      <c r="P946" s="2"/>
      <c r="Q946" s="2"/>
    </row>
    <row r="947" spans="1:17" s="8" customFormat="1" ht="48" thickBot="1" x14ac:dyDescent="0.3">
      <c r="A947" s="2" t="s">
        <v>4058</v>
      </c>
      <c r="B947" s="2" t="s">
        <v>4059</v>
      </c>
      <c r="C947" s="2"/>
      <c r="D947" s="2" t="s">
        <v>4060</v>
      </c>
      <c r="E947" s="2" t="s">
        <v>4061</v>
      </c>
      <c r="F947" s="2" t="s">
        <v>8</v>
      </c>
      <c r="G947" s="2"/>
      <c r="H947" s="2"/>
      <c r="I947" s="2"/>
      <c r="J947" s="2"/>
      <c r="K947" s="2"/>
      <c r="L947" s="2"/>
      <c r="M947" s="2"/>
      <c r="N947" s="2"/>
      <c r="O947" s="2"/>
      <c r="P947" s="2"/>
      <c r="Q947" s="2"/>
    </row>
    <row r="948" spans="1:17" s="8" customFormat="1" ht="48" thickBot="1" x14ac:dyDescent="0.3">
      <c r="A948" s="2" t="s">
        <v>36</v>
      </c>
      <c r="B948" s="2" t="s">
        <v>37</v>
      </c>
      <c r="C948" s="2"/>
      <c r="D948" s="2" t="s">
        <v>10</v>
      </c>
      <c r="E948" s="2" t="s">
        <v>35</v>
      </c>
      <c r="F948" s="2" t="s">
        <v>8</v>
      </c>
      <c r="G948" s="2"/>
      <c r="H948" s="2"/>
      <c r="I948" s="2"/>
      <c r="J948" s="2"/>
      <c r="K948" s="2"/>
      <c r="L948" s="2"/>
      <c r="M948" s="2"/>
      <c r="N948" s="2"/>
      <c r="O948" s="2"/>
      <c r="P948" s="2"/>
      <c r="Q948" s="2"/>
    </row>
    <row r="949" spans="1:17" s="8" customFormat="1" ht="48" thickBot="1" x14ac:dyDescent="0.3">
      <c r="A949" s="2" t="s">
        <v>2674</v>
      </c>
      <c r="B949" s="2" t="s">
        <v>2671</v>
      </c>
      <c r="C949" s="2"/>
      <c r="D949" s="2" t="s">
        <v>2675</v>
      </c>
      <c r="E949" s="2" t="s">
        <v>2676</v>
      </c>
      <c r="F949" s="2" t="s">
        <v>8</v>
      </c>
      <c r="G949" s="2"/>
      <c r="H949" s="2"/>
      <c r="I949" s="2"/>
      <c r="J949" s="2"/>
      <c r="K949" s="2"/>
      <c r="L949" s="2"/>
      <c r="M949" s="2"/>
      <c r="N949" s="2"/>
      <c r="O949" s="2"/>
      <c r="P949" s="2"/>
      <c r="Q949" s="2"/>
    </row>
    <row r="950" spans="1:17" s="8" customFormat="1" ht="205.5" thickBot="1" x14ac:dyDescent="0.3">
      <c r="A950" s="2" t="s">
        <v>2041</v>
      </c>
      <c r="B950" s="2" t="s">
        <v>750</v>
      </c>
      <c r="C950" s="2" t="s">
        <v>2042</v>
      </c>
      <c r="D950" s="2" t="s">
        <v>849</v>
      </c>
      <c r="E950" s="2" t="s">
        <v>2043</v>
      </c>
      <c r="F950" s="2" t="s">
        <v>8</v>
      </c>
      <c r="G950" s="2"/>
      <c r="H950" s="2"/>
      <c r="I950" s="2"/>
      <c r="J950" s="2"/>
      <c r="K950" s="2"/>
      <c r="L950" s="2"/>
      <c r="M950" s="2"/>
      <c r="N950" s="2"/>
      <c r="O950" s="2"/>
      <c r="P950" s="2"/>
      <c r="Q950" s="2"/>
    </row>
    <row r="951" spans="1:17" s="8" customFormat="1" ht="32.25" thickBot="1" x14ac:dyDescent="0.3">
      <c r="A951" s="2" t="s">
        <v>4490</v>
      </c>
      <c r="B951" s="2" t="s">
        <v>750</v>
      </c>
      <c r="C951" s="2"/>
      <c r="D951" s="2" t="s">
        <v>4491</v>
      </c>
      <c r="E951" s="2" t="s">
        <v>4492</v>
      </c>
      <c r="F951" s="2" t="s">
        <v>8</v>
      </c>
      <c r="G951" s="2"/>
      <c r="H951" s="2"/>
      <c r="I951" s="2"/>
      <c r="J951" s="2"/>
      <c r="K951" s="2"/>
      <c r="L951" s="2"/>
      <c r="M951" s="2"/>
      <c r="N951" s="2"/>
      <c r="O951" s="2"/>
      <c r="P951" s="2"/>
      <c r="Q951" s="2"/>
    </row>
    <row r="952" spans="1:17" s="8" customFormat="1" ht="48" thickBot="1" x14ac:dyDescent="0.3">
      <c r="A952" s="2" t="s">
        <v>263</v>
      </c>
      <c r="B952" s="2" t="s">
        <v>264</v>
      </c>
      <c r="C952" s="2"/>
      <c r="D952" s="2" t="s">
        <v>262</v>
      </c>
      <c r="E952" s="2" t="s">
        <v>261</v>
      </c>
      <c r="F952" s="2" t="s">
        <v>8</v>
      </c>
      <c r="G952" s="2"/>
      <c r="H952" s="2"/>
      <c r="I952" s="2"/>
      <c r="J952" s="2"/>
      <c r="K952" s="2"/>
      <c r="L952" s="2"/>
      <c r="M952" s="2"/>
      <c r="N952" s="2"/>
      <c r="O952" s="2"/>
      <c r="P952" s="2"/>
      <c r="Q952" s="2"/>
    </row>
    <row r="953" spans="1:17" s="8" customFormat="1" ht="32.25" thickBot="1" x14ac:dyDescent="0.3">
      <c r="A953" s="2" t="s">
        <v>4493</v>
      </c>
      <c r="B953" s="2" t="s">
        <v>4494</v>
      </c>
      <c r="C953" s="2"/>
      <c r="D953" s="2" t="s">
        <v>4495</v>
      </c>
      <c r="E953" s="2" t="s">
        <v>4496</v>
      </c>
      <c r="F953" s="2" t="s">
        <v>8</v>
      </c>
      <c r="G953" s="2"/>
      <c r="H953" s="2"/>
      <c r="I953" s="2"/>
      <c r="J953" s="2"/>
      <c r="K953" s="2"/>
      <c r="L953" s="2"/>
      <c r="M953" s="2"/>
      <c r="N953" s="2"/>
      <c r="O953" s="2"/>
      <c r="P953" s="2"/>
      <c r="Q953" s="2"/>
    </row>
    <row r="954" spans="1:17" s="8" customFormat="1" ht="32.25" thickBot="1" x14ac:dyDescent="0.3">
      <c r="A954" s="2" t="s">
        <v>2044</v>
      </c>
      <c r="B954" s="2" t="s">
        <v>2045</v>
      </c>
      <c r="C954" s="2"/>
      <c r="D954" s="2" t="s">
        <v>2046</v>
      </c>
      <c r="E954" s="2" t="s">
        <v>2047</v>
      </c>
      <c r="F954" s="2" t="s">
        <v>8</v>
      </c>
      <c r="G954" s="2"/>
      <c r="H954" s="2"/>
      <c r="I954" s="2"/>
      <c r="J954" s="2"/>
      <c r="K954" s="2"/>
      <c r="L954" s="2"/>
      <c r="M954" s="2"/>
      <c r="N954" s="2"/>
      <c r="O954" s="2"/>
      <c r="P954" s="2"/>
      <c r="Q954" s="2"/>
    </row>
    <row r="955" spans="1:17" s="8" customFormat="1" ht="32.25" thickBot="1" x14ac:dyDescent="0.3">
      <c r="A955" s="2" t="s">
        <v>4062</v>
      </c>
      <c r="B955" s="2" t="s">
        <v>4063</v>
      </c>
      <c r="C955" s="2"/>
      <c r="D955" s="2" t="s">
        <v>4064</v>
      </c>
      <c r="E955" s="2" t="s">
        <v>4065</v>
      </c>
      <c r="F955" s="2" t="s">
        <v>8</v>
      </c>
      <c r="G955" s="2"/>
      <c r="H955" s="2"/>
      <c r="I955" s="2"/>
      <c r="J955" s="2"/>
      <c r="K955" s="2"/>
      <c r="L955" s="2"/>
      <c r="M955" s="2"/>
      <c r="N955" s="2"/>
      <c r="O955" s="2"/>
      <c r="P955" s="2"/>
      <c r="Q955" s="2"/>
    </row>
    <row r="956" spans="1:17" s="8" customFormat="1" ht="32.25" thickBot="1" x14ac:dyDescent="0.3">
      <c r="A956" s="2" t="s">
        <v>4066</v>
      </c>
      <c r="B956" s="2" t="s">
        <v>4067</v>
      </c>
      <c r="C956" s="2"/>
      <c r="D956" s="2" t="s">
        <v>4068</v>
      </c>
      <c r="E956" s="2" t="s">
        <v>4069</v>
      </c>
      <c r="F956" s="2" t="s">
        <v>8</v>
      </c>
      <c r="G956" s="2"/>
      <c r="H956" s="2"/>
      <c r="I956" s="2"/>
      <c r="J956" s="2"/>
      <c r="K956" s="2"/>
      <c r="L956" s="2"/>
      <c r="M956" s="2"/>
      <c r="N956" s="2"/>
      <c r="O956" s="2"/>
      <c r="P956" s="2"/>
      <c r="Q956" s="2"/>
    </row>
    <row r="957" spans="1:17" s="8" customFormat="1" ht="63.75" thickBot="1" x14ac:dyDescent="0.3">
      <c r="A957" s="2" t="s">
        <v>753</v>
      </c>
      <c r="B957" s="2" t="s">
        <v>754</v>
      </c>
      <c r="C957" s="2"/>
      <c r="D957" s="2" t="s">
        <v>755</v>
      </c>
      <c r="E957" s="2" t="s">
        <v>756</v>
      </c>
      <c r="F957" s="2" t="s">
        <v>8</v>
      </c>
      <c r="G957" s="2"/>
      <c r="H957" s="2"/>
      <c r="I957" s="2"/>
      <c r="J957" s="2"/>
      <c r="K957" s="2"/>
      <c r="L957" s="2"/>
      <c r="M957" s="2"/>
      <c r="N957" s="2"/>
      <c r="O957" s="2"/>
      <c r="P957" s="2"/>
      <c r="Q957" s="2"/>
    </row>
    <row r="958" spans="1:17" s="8" customFormat="1" ht="79.5" thickBot="1" x14ac:dyDescent="0.3">
      <c r="A958" s="2" t="s">
        <v>1253</v>
      </c>
      <c r="B958" s="2" t="s">
        <v>1254</v>
      </c>
      <c r="C958" s="2"/>
      <c r="D958" s="2" t="s">
        <v>524</v>
      </c>
      <c r="E958" s="2" t="s">
        <v>1255</v>
      </c>
      <c r="F958" s="2" t="s">
        <v>8</v>
      </c>
      <c r="G958" s="2"/>
      <c r="H958" s="2"/>
      <c r="I958" s="2"/>
      <c r="J958" s="2"/>
      <c r="K958" s="2"/>
      <c r="L958" s="2"/>
      <c r="M958" s="2"/>
      <c r="N958" s="2"/>
      <c r="O958" s="2"/>
      <c r="P958" s="2"/>
      <c r="Q958" s="2"/>
    </row>
    <row r="959" spans="1:17" s="8" customFormat="1" ht="32.25" thickBot="1" x14ac:dyDescent="0.3">
      <c r="A959" s="2" t="s">
        <v>2048</v>
      </c>
      <c r="B959" s="2" t="s">
        <v>2049</v>
      </c>
      <c r="C959" s="2"/>
      <c r="D959" s="2" t="s">
        <v>2050</v>
      </c>
      <c r="E959" s="2" t="s">
        <v>2051</v>
      </c>
      <c r="F959" s="2" t="s">
        <v>8</v>
      </c>
      <c r="G959" s="2"/>
      <c r="H959" s="2"/>
      <c r="I959" s="2"/>
      <c r="J959" s="2"/>
      <c r="K959" s="2"/>
      <c r="L959" s="2"/>
      <c r="M959" s="2"/>
      <c r="N959" s="2"/>
      <c r="O959" s="2"/>
      <c r="P959" s="2"/>
      <c r="Q959" s="2"/>
    </row>
    <row r="960" spans="1:17" s="8" customFormat="1" ht="48" thickBot="1" x14ac:dyDescent="0.3">
      <c r="A960" s="2" t="s">
        <v>4804</v>
      </c>
      <c r="B960" s="2" t="s">
        <v>4805</v>
      </c>
      <c r="C960" s="2"/>
      <c r="D960" s="2" t="s">
        <v>4806</v>
      </c>
      <c r="E960" s="2" t="s">
        <v>4807</v>
      </c>
      <c r="F960" s="2" t="s">
        <v>8</v>
      </c>
      <c r="G960" s="2"/>
      <c r="H960" s="2"/>
      <c r="I960" s="2"/>
      <c r="J960" s="2"/>
      <c r="K960" s="2"/>
      <c r="L960" s="2"/>
      <c r="M960" s="2"/>
      <c r="N960" s="2"/>
      <c r="O960" s="2"/>
      <c r="P960" s="2"/>
      <c r="Q960" s="2"/>
    </row>
    <row r="961" spans="1:17" s="8" customFormat="1" ht="32.25" thickBot="1" x14ac:dyDescent="0.3">
      <c r="A961" s="2" t="s">
        <v>757</v>
      </c>
      <c r="B961" s="2" t="s">
        <v>758</v>
      </c>
      <c r="C961" s="2" t="s">
        <v>760</v>
      </c>
      <c r="D961" s="2" t="s">
        <v>759</v>
      </c>
      <c r="E961" s="2" t="s">
        <v>761</v>
      </c>
      <c r="F961" s="2" t="s">
        <v>8</v>
      </c>
      <c r="G961" s="2"/>
      <c r="H961" s="2"/>
      <c r="I961" s="2"/>
      <c r="J961" s="2"/>
      <c r="K961" s="2"/>
      <c r="L961" s="2"/>
      <c r="M961" s="2"/>
      <c r="N961" s="2"/>
      <c r="O961" s="2"/>
      <c r="P961" s="2"/>
      <c r="Q961" s="2"/>
    </row>
    <row r="962" spans="1:17" s="8" customFormat="1" ht="32.25" thickBot="1" x14ac:dyDescent="0.3">
      <c r="A962" s="2" t="s">
        <v>4497</v>
      </c>
      <c r="B962" s="2" t="s">
        <v>4498</v>
      </c>
      <c r="C962" s="2"/>
      <c r="D962" s="2" t="s">
        <v>4499</v>
      </c>
      <c r="E962" s="2" t="s">
        <v>4500</v>
      </c>
      <c r="F962" s="2" t="s">
        <v>8</v>
      </c>
      <c r="G962" s="2"/>
      <c r="H962" s="2"/>
      <c r="I962" s="2"/>
      <c r="J962" s="2"/>
      <c r="K962" s="2"/>
      <c r="L962" s="2"/>
      <c r="M962" s="2"/>
      <c r="N962" s="2"/>
      <c r="O962" s="2"/>
      <c r="P962" s="2"/>
      <c r="Q962" s="2"/>
    </row>
    <row r="963" spans="1:17" s="8" customFormat="1" ht="63.75" thickBot="1" x14ac:dyDescent="0.3">
      <c r="A963" s="2" t="s">
        <v>2052</v>
      </c>
      <c r="B963" s="2" t="s">
        <v>2053</v>
      </c>
      <c r="C963" s="2" t="s">
        <v>2054</v>
      </c>
      <c r="D963" s="2" t="s">
        <v>2055</v>
      </c>
      <c r="E963" s="2" t="s">
        <v>2056</v>
      </c>
      <c r="F963" s="2" t="s">
        <v>8</v>
      </c>
      <c r="G963" s="2"/>
      <c r="H963" s="2"/>
      <c r="I963" s="2"/>
      <c r="J963" s="2"/>
      <c r="K963" s="2"/>
      <c r="L963" s="2"/>
      <c r="M963" s="2"/>
      <c r="N963" s="2"/>
      <c r="O963" s="2"/>
      <c r="P963" s="2"/>
      <c r="Q963" s="2"/>
    </row>
    <row r="964" spans="1:17" s="8" customFormat="1" ht="48" thickBot="1" x14ac:dyDescent="0.3">
      <c r="A964" s="2" t="s">
        <v>4070</v>
      </c>
      <c r="B964" s="2" t="s">
        <v>4071</v>
      </c>
      <c r="C964" s="2"/>
      <c r="D964" s="2" t="s">
        <v>4072</v>
      </c>
      <c r="E964" s="2" t="s">
        <v>4073</v>
      </c>
      <c r="F964" s="2" t="s">
        <v>8</v>
      </c>
      <c r="G964" s="2"/>
      <c r="H964" s="2"/>
      <c r="I964" s="2"/>
      <c r="J964" s="2"/>
      <c r="K964" s="2"/>
      <c r="L964" s="2"/>
      <c r="M964" s="2"/>
      <c r="N964" s="2"/>
      <c r="O964" s="2"/>
      <c r="P964" s="2"/>
      <c r="Q964" s="2"/>
    </row>
    <row r="965" spans="1:17" s="8" customFormat="1" ht="32.25" thickBot="1" x14ac:dyDescent="0.3">
      <c r="A965" s="2" t="s">
        <v>762</v>
      </c>
      <c r="B965" s="2" t="s">
        <v>763</v>
      </c>
      <c r="C965" s="2"/>
      <c r="D965" s="2" t="s">
        <v>764</v>
      </c>
      <c r="E965" s="2" t="s">
        <v>765</v>
      </c>
      <c r="F965" s="2" t="s">
        <v>8</v>
      </c>
      <c r="G965" s="2"/>
      <c r="H965" s="2"/>
      <c r="I965" s="2"/>
      <c r="J965" s="2"/>
      <c r="K965" s="2"/>
      <c r="L965" s="2"/>
      <c r="M965" s="2"/>
      <c r="N965" s="2"/>
      <c r="O965" s="2"/>
      <c r="P965" s="2"/>
      <c r="Q965" s="2"/>
    </row>
    <row r="966" spans="1:17" s="8" customFormat="1" ht="32.25" thickBot="1" x14ac:dyDescent="0.3">
      <c r="A966" s="2" t="s">
        <v>2057</v>
      </c>
      <c r="B966" s="2" t="s">
        <v>2049</v>
      </c>
      <c r="C966" s="2"/>
      <c r="D966" s="2" t="s">
        <v>2058</v>
      </c>
      <c r="E966" s="2" t="s">
        <v>2059</v>
      </c>
      <c r="F966" s="2" t="s">
        <v>8</v>
      </c>
      <c r="G966" s="2"/>
      <c r="H966" s="2"/>
      <c r="I966" s="2"/>
      <c r="J966" s="2"/>
      <c r="K966" s="2"/>
      <c r="L966" s="2"/>
      <c r="M966" s="2"/>
      <c r="N966" s="2"/>
      <c r="O966" s="2"/>
      <c r="P966" s="2"/>
      <c r="Q966" s="2"/>
    </row>
    <row r="967" spans="1:17" s="8" customFormat="1" ht="32.25" thickBot="1" x14ac:dyDescent="0.3">
      <c r="A967" s="2" t="s">
        <v>4074</v>
      </c>
      <c r="B967" s="2" t="s">
        <v>4075</v>
      </c>
      <c r="C967" s="2"/>
      <c r="D967" s="2" t="s">
        <v>4076</v>
      </c>
      <c r="E967" s="2" t="s">
        <v>4077</v>
      </c>
      <c r="F967" s="2" t="s">
        <v>8</v>
      </c>
      <c r="G967" s="2"/>
      <c r="H967" s="2"/>
      <c r="I967" s="2"/>
      <c r="J967" s="2"/>
      <c r="K967" s="2"/>
      <c r="L967" s="2"/>
      <c r="M967" s="2"/>
      <c r="N967" s="2"/>
      <c r="O967" s="2"/>
      <c r="P967" s="2"/>
      <c r="Q967" s="2"/>
    </row>
    <row r="968" spans="1:17" s="8" customFormat="1" ht="79.5" thickBot="1" x14ac:dyDescent="0.3">
      <c r="A968" s="2" t="s">
        <v>4808</v>
      </c>
      <c r="B968" s="2" t="s">
        <v>4809</v>
      </c>
      <c r="C968" s="2"/>
      <c r="D968" s="2" t="s">
        <v>489</v>
      </c>
      <c r="E968" s="2" t="s">
        <v>4810</v>
      </c>
      <c r="F968" s="2" t="s">
        <v>8</v>
      </c>
      <c r="G968" s="2"/>
      <c r="H968" s="2"/>
      <c r="I968" s="2"/>
      <c r="J968" s="2"/>
      <c r="K968" s="2"/>
      <c r="L968" s="2"/>
      <c r="M968" s="2"/>
      <c r="N968" s="2"/>
      <c r="O968" s="2"/>
      <c r="P968" s="2"/>
      <c r="Q968" s="2"/>
    </row>
    <row r="969" spans="1:17" s="8" customFormat="1" ht="32.25" thickBot="1" x14ac:dyDescent="0.3">
      <c r="A969" s="2" t="s">
        <v>4501</v>
      </c>
      <c r="B969" s="2" t="s">
        <v>4502</v>
      </c>
      <c r="C969" s="2"/>
      <c r="D969" s="2" t="s">
        <v>4503</v>
      </c>
      <c r="E969" s="2" t="s">
        <v>4504</v>
      </c>
      <c r="F969" s="2" t="s">
        <v>8</v>
      </c>
      <c r="G969" s="2"/>
      <c r="H969" s="2"/>
      <c r="I969" s="2"/>
      <c r="J969" s="2"/>
      <c r="K969" s="2"/>
      <c r="L969" s="2"/>
      <c r="M969" s="2"/>
      <c r="N969" s="2"/>
      <c r="O969" s="2"/>
      <c r="P969" s="2"/>
      <c r="Q969" s="2"/>
    </row>
    <row r="970" spans="1:17" s="8" customFormat="1" ht="48" thickBot="1" x14ac:dyDescent="0.3">
      <c r="A970" s="2" t="s">
        <v>4078</v>
      </c>
      <c r="B970" s="2" t="s">
        <v>4079</v>
      </c>
      <c r="C970" s="2"/>
      <c r="D970" s="2" t="s">
        <v>2119</v>
      </c>
      <c r="E970" s="2" t="s">
        <v>4080</v>
      </c>
      <c r="F970" s="2" t="s">
        <v>8</v>
      </c>
      <c r="G970" s="2"/>
      <c r="H970" s="2"/>
      <c r="I970" s="2"/>
      <c r="J970" s="2"/>
      <c r="K970" s="2"/>
      <c r="L970" s="2"/>
      <c r="M970" s="2"/>
      <c r="N970" s="2"/>
      <c r="O970" s="2"/>
      <c r="P970" s="2"/>
      <c r="Q970" s="2"/>
    </row>
    <row r="971" spans="1:17" s="8" customFormat="1" ht="48" thickBot="1" x14ac:dyDescent="0.3">
      <c r="A971" s="2" t="s">
        <v>1256</v>
      </c>
      <c r="B971" s="2" t="s">
        <v>1257</v>
      </c>
      <c r="C971" s="2"/>
      <c r="D971" s="2" t="s">
        <v>489</v>
      </c>
      <c r="E971" s="2" t="s">
        <v>1258</v>
      </c>
      <c r="F971" s="2" t="s">
        <v>8</v>
      </c>
      <c r="G971" s="2"/>
      <c r="H971" s="2"/>
      <c r="I971" s="2"/>
      <c r="J971" s="2"/>
      <c r="K971" s="2"/>
      <c r="L971" s="2"/>
      <c r="M971" s="2"/>
      <c r="N971" s="2"/>
      <c r="O971" s="2"/>
      <c r="P971" s="2"/>
      <c r="Q971" s="2"/>
    </row>
    <row r="972" spans="1:17" s="8" customFormat="1" ht="32.25" thickBot="1" x14ac:dyDescent="0.3">
      <c r="A972" s="2" t="s">
        <v>2677</v>
      </c>
      <c r="B972" s="2" t="s">
        <v>2678</v>
      </c>
      <c r="C972" s="2" t="s">
        <v>912</v>
      </c>
      <c r="D972" s="2" t="s">
        <v>10</v>
      </c>
      <c r="E972" s="2" t="s">
        <v>2679</v>
      </c>
      <c r="F972" s="2" t="s">
        <v>8</v>
      </c>
      <c r="G972" s="2"/>
      <c r="H972" s="2"/>
      <c r="I972" s="2"/>
      <c r="J972" s="2"/>
      <c r="K972" s="2"/>
      <c r="L972" s="2"/>
      <c r="M972" s="2"/>
      <c r="N972" s="2"/>
      <c r="O972" s="2"/>
      <c r="P972" s="2"/>
      <c r="Q972" s="2"/>
    </row>
    <row r="973" spans="1:17" s="8" customFormat="1" ht="32.25" thickBot="1" x14ac:dyDescent="0.3">
      <c r="A973" s="2" t="s">
        <v>1259</v>
      </c>
      <c r="B973" s="2" t="s">
        <v>1260</v>
      </c>
      <c r="C973" s="2"/>
      <c r="D973" s="2" t="s">
        <v>489</v>
      </c>
      <c r="E973" s="2" t="s">
        <v>1261</v>
      </c>
      <c r="F973" s="2" t="s">
        <v>8</v>
      </c>
      <c r="G973" s="2"/>
      <c r="H973" s="2"/>
      <c r="I973" s="2"/>
      <c r="J973" s="2"/>
      <c r="K973" s="2"/>
      <c r="L973" s="2"/>
      <c r="M973" s="2"/>
      <c r="N973" s="2"/>
      <c r="O973" s="2"/>
      <c r="P973" s="2"/>
      <c r="Q973" s="2"/>
    </row>
    <row r="974" spans="1:17" s="8" customFormat="1" ht="32.25" thickBot="1" x14ac:dyDescent="0.3">
      <c r="A974" s="2" t="s">
        <v>4081</v>
      </c>
      <c r="B974" s="2" t="s">
        <v>4082</v>
      </c>
      <c r="C974" s="2"/>
      <c r="D974" s="2" t="s">
        <v>10</v>
      </c>
      <c r="E974" s="2" t="s">
        <v>4083</v>
      </c>
      <c r="F974" s="2" t="s">
        <v>8</v>
      </c>
      <c r="G974" s="2"/>
      <c r="H974" s="2"/>
      <c r="I974" s="2"/>
      <c r="J974" s="2"/>
      <c r="K974" s="2"/>
      <c r="L974" s="2"/>
      <c r="M974" s="2"/>
      <c r="N974" s="2"/>
      <c r="O974" s="2"/>
      <c r="P974" s="2"/>
      <c r="Q974" s="2"/>
    </row>
    <row r="975" spans="1:17" s="8" customFormat="1" ht="63.75" thickBot="1" x14ac:dyDescent="0.3">
      <c r="A975" s="2" t="s">
        <v>2680</v>
      </c>
      <c r="B975" s="2" t="s">
        <v>2681</v>
      </c>
      <c r="C975" s="2" t="s">
        <v>2682</v>
      </c>
      <c r="D975" s="2" t="s">
        <v>2683</v>
      </c>
      <c r="E975" s="2" t="s">
        <v>2684</v>
      </c>
      <c r="F975" s="2" t="s">
        <v>8</v>
      </c>
      <c r="G975" s="2"/>
      <c r="H975" s="2"/>
      <c r="I975" s="2"/>
      <c r="J975" s="2"/>
      <c r="K975" s="2"/>
      <c r="L975" s="2"/>
      <c r="M975" s="2"/>
      <c r="N975" s="2"/>
      <c r="O975" s="2"/>
      <c r="P975" s="2"/>
      <c r="Q975" s="2"/>
    </row>
    <row r="976" spans="1:17" s="8" customFormat="1" ht="32.25" thickBot="1" x14ac:dyDescent="0.3">
      <c r="A976" s="2" t="s">
        <v>766</v>
      </c>
      <c r="B976" s="2" t="s">
        <v>767</v>
      </c>
      <c r="C976" s="2" t="s">
        <v>327</v>
      </c>
      <c r="D976" s="2" t="s">
        <v>768</v>
      </c>
      <c r="E976" s="2" t="s">
        <v>769</v>
      </c>
      <c r="F976" s="2" t="s">
        <v>8</v>
      </c>
      <c r="G976" s="2"/>
      <c r="H976" s="2"/>
      <c r="I976" s="2"/>
      <c r="J976" s="2"/>
      <c r="K976" s="2"/>
      <c r="L976" s="2"/>
      <c r="M976" s="2"/>
      <c r="N976" s="2"/>
      <c r="O976" s="2"/>
      <c r="P976" s="2"/>
      <c r="Q976" s="2"/>
    </row>
    <row r="977" spans="1:17" s="8" customFormat="1" ht="79.5" thickBot="1" x14ac:dyDescent="0.3">
      <c r="A977" s="4" t="str">
        <f ca="1">IFERROR(__xludf.DUMMYFUNCTION("""COMPUTED_VALUE"""),"Kommunale Kriminalitätsprophylaxe : Zusammenfassung und Analyse des internationalen Kolloquiums  Gewalt in unseren Städten als Beispiel für Aufgaben der kommunalen Kriminalpolitik  vom 26.-30. September 1988 in Münsterbg / Andreas Ammer.")</f>
        <v>Kommunale Kriminalitätsprophylaxe : Zusammenfassung und Analyse des internationalen Kolloquiums  Gewalt in unseren Städten als Beispiel für Aufgaben der kommunalen Kriminalpolitik  vom 26.-30. September 1988 in Münsterbg / Andreas Ammer.</v>
      </c>
      <c r="B977" s="5"/>
      <c r="C977" s="5"/>
      <c r="D977" s="4" t="str">
        <f ca="1">IFERROR(__xludf.DUMMYFUNCTION("""COMPUTED_VALUE"""),"Mainz : Weisser Ring, 1992.")</f>
        <v>Mainz : Weisser Ring, 1992.</v>
      </c>
      <c r="E977" s="5" t="str">
        <f ca="1">IFERROR(__xludf.DUMMYFUNCTION("""COMPUTED_VALUE"""),"343.85(063) KK 1988 1992")</f>
        <v>343.85(063) KK 1988 1992</v>
      </c>
      <c r="F977" s="6" t="str">
        <f ca="1">IFERROR(__xludf.DUMMYFUNCTION("""COMPUTED_VALUE"""),"Αίθουσα Ποινικού Δικαίου και Εργατικού Δικαίου")</f>
        <v>Αίθουσα Ποινικού Δικαίου και Εργατικού Δικαίου</v>
      </c>
      <c r="G977" s="2"/>
      <c r="H977" s="2"/>
      <c r="I977" s="2"/>
      <c r="J977" s="2"/>
      <c r="K977" s="2"/>
      <c r="L977" s="2"/>
      <c r="M977" s="2"/>
      <c r="N977" s="2"/>
      <c r="O977" s="2"/>
      <c r="P977" s="2"/>
      <c r="Q977" s="2"/>
    </row>
    <row r="978" spans="1:17" s="8" customFormat="1" ht="32.25" thickBot="1" x14ac:dyDescent="0.3">
      <c r="A978" s="2" t="s">
        <v>770</v>
      </c>
      <c r="B978" s="2" t="s">
        <v>771</v>
      </c>
      <c r="C978" s="2" t="s">
        <v>14</v>
      </c>
      <c r="D978" s="2" t="s">
        <v>524</v>
      </c>
      <c r="E978" s="2" t="s">
        <v>772</v>
      </c>
      <c r="F978" s="2" t="s">
        <v>8</v>
      </c>
      <c r="G978" s="2"/>
      <c r="H978" s="2"/>
      <c r="I978" s="2"/>
      <c r="J978" s="2"/>
      <c r="K978" s="2"/>
      <c r="L978" s="2"/>
      <c r="M978" s="2"/>
      <c r="N978" s="2"/>
      <c r="O978" s="2"/>
      <c r="P978" s="2"/>
      <c r="Q978" s="2"/>
    </row>
    <row r="979" spans="1:17" s="8" customFormat="1" ht="111" thickBot="1" x14ac:dyDescent="0.3">
      <c r="A979" s="2" t="s">
        <v>773</v>
      </c>
      <c r="B979" s="2" t="s">
        <v>774</v>
      </c>
      <c r="C979" s="2" t="s">
        <v>21</v>
      </c>
      <c r="D979" s="2" t="s">
        <v>489</v>
      </c>
      <c r="E979" s="2" t="s">
        <v>775</v>
      </c>
      <c r="F979" s="2" t="s">
        <v>8</v>
      </c>
      <c r="G979" s="2"/>
      <c r="H979" s="2"/>
      <c r="I979" s="2"/>
      <c r="J979" s="2"/>
      <c r="K979" s="2"/>
      <c r="L979" s="2"/>
      <c r="M979" s="2"/>
      <c r="N979" s="2"/>
      <c r="O979" s="2"/>
      <c r="P979" s="2"/>
      <c r="Q979" s="2"/>
    </row>
    <row r="980" spans="1:17" s="8" customFormat="1" ht="32.25" thickBot="1" x14ac:dyDescent="0.3">
      <c r="A980" s="2" t="s">
        <v>776</v>
      </c>
      <c r="B980" s="2" t="s">
        <v>777</v>
      </c>
      <c r="C980" s="2"/>
      <c r="D980" s="2" t="s">
        <v>489</v>
      </c>
      <c r="E980" s="2" t="s">
        <v>778</v>
      </c>
      <c r="F980" s="2" t="s">
        <v>8</v>
      </c>
      <c r="G980" s="2"/>
      <c r="H980" s="2"/>
      <c r="I980" s="2"/>
      <c r="J980" s="2"/>
      <c r="K980" s="2"/>
      <c r="L980" s="2"/>
      <c r="M980" s="2"/>
      <c r="N980" s="2"/>
      <c r="O980" s="2"/>
      <c r="P980" s="2"/>
      <c r="Q980" s="2"/>
    </row>
    <row r="981" spans="1:17" s="8" customFormat="1" ht="63.75" thickBot="1" x14ac:dyDescent="0.3">
      <c r="A981" s="2" t="s">
        <v>779</v>
      </c>
      <c r="B981" s="2" t="s">
        <v>780</v>
      </c>
      <c r="C981" s="2"/>
      <c r="D981" s="2" t="s">
        <v>781</v>
      </c>
      <c r="E981" s="2" t="s">
        <v>782</v>
      </c>
      <c r="F981" s="2" t="s">
        <v>8</v>
      </c>
      <c r="G981" s="2"/>
      <c r="H981" s="2"/>
      <c r="I981" s="2"/>
      <c r="J981" s="2"/>
      <c r="K981" s="2"/>
      <c r="L981" s="2"/>
      <c r="M981" s="2"/>
      <c r="N981" s="2"/>
      <c r="O981" s="2"/>
      <c r="P981" s="2"/>
      <c r="Q981" s="2"/>
    </row>
    <row r="982" spans="1:17" s="8" customFormat="1" ht="48" thickBot="1" x14ac:dyDescent="0.3">
      <c r="A982" s="4" t="str">
        <f ca="1">IFERROR(__xludf.DUMMYFUNCTION("""COMPUTED_VALUE"""),"Orientierungshilfen bei Kindesmisshandlung : tabellarische Übersicht zu kompensatorischen Bedingungen und Risikofaktoren / Günther Deegener.")</f>
        <v>Orientierungshilfen bei Kindesmisshandlung : tabellarische Übersicht zu kompensatorischen Bedingungen und Risikofaktoren / Günther Deegener.</v>
      </c>
      <c r="B982" s="5" t="str">
        <f ca="1">IFERROR(__xludf.DUMMYFUNCTION("""COMPUTED_VALUE"""),"Deegener, Günther.")</f>
        <v>Deegener, Günther.</v>
      </c>
      <c r="C982" s="5"/>
      <c r="D982" s="4" t="str">
        <f ca="1">IFERROR(__xludf.DUMMYFUNCTION("""COMPUTED_VALUE"""),"Mainz : Weisser Ring, 1992.")</f>
        <v>Mainz : Weisser Ring, 1992.</v>
      </c>
      <c r="E982" s="5" t="str">
        <f ca="1">IFERROR(__xludf.DUMMYFUNCTION("""COMPUTED_VALUE"""),"343.9:343.62 DeeG o 1992")</f>
        <v>343.9:343.62 DeeG o 1992</v>
      </c>
      <c r="F982" s="6" t="str">
        <f ca="1">IFERROR(__xludf.DUMMYFUNCTION("""COMPUTED_VALUE"""),"Αίθουσα Ποινικού Δικαίου και Εργατικού Δικαίου")</f>
        <v>Αίθουσα Ποινικού Δικαίου και Εργατικού Δικαίου</v>
      </c>
      <c r="G982" s="2"/>
      <c r="H982" s="2"/>
      <c r="I982" s="2"/>
      <c r="J982" s="2"/>
      <c r="K982" s="2"/>
      <c r="L982" s="2"/>
      <c r="M982" s="2"/>
      <c r="N982" s="2"/>
      <c r="O982" s="2"/>
      <c r="P982" s="2"/>
      <c r="Q982" s="2"/>
    </row>
    <row r="983" spans="1:17" s="8" customFormat="1" ht="32.25" thickBot="1" x14ac:dyDescent="0.3">
      <c r="A983" s="4" t="str">
        <f ca="1">IFERROR(__xludf.DUMMYFUNCTION("""COMPUTED_VALUE"""),"Bibliographie zum sexuellen Missbrauch an Kindern und Jugendlichen / Günther Deegener ... [et al.].")</f>
        <v>Bibliographie zum sexuellen Missbrauch an Kindern und Jugendlichen / Günther Deegener ... [et al.].</v>
      </c>
      <c r="B983" s="5"/>
      <c r="C983" s="5" t="str">
        <f ca="1">IFERROR(__xludf.DUMMYFUNCTION("""COMPUTED_VALUE"""),"2nd ed.")</f>
        <v>2nd ed.</v>
      </c>
      <c r="D983" s="4" t="str">
        <f ca="1">IFERROR(__xludf.DUMMYFUNCTION("""COMPUTED_VALUE"""),"Mainz : Weisser Ring, 1995.")</f>
        <v>Mainz : Weisser Ring, 1995.</v>
      </c>
      <c r="E983" s="5" t="str">
        <f ca="1">IFERROR(__xludf.DUMMYFUNCTION("""COMPUTED_VALUE"""),"343.9:343.62(01) DeeG b 1995")</f>
        <v>343.9:343.62(01) DeeG b 1995</v>
      </c>
      <c r="F983" s="6" t="str">
        <f ca="1">IFERROR(__xludf.DUMMYFUNCTION("""COMPUTED_VALUE"""),"Αίθουσα Ποινικού Δικαίου και Εργατικού Δικαίου")</f>
        <v>Αίθουσα Ποινικού Δικαίου και Εργατικού Δικαίου</v>
      </c>
      <c r="G983" s="2"/>
      <c r="H983" s="2"/>
      <c r="I983" s="2"/>
      <c r="J983" s="2"/>
      <c r="K983" s="2"/>
      <c r="L983" s="2"/>
      <c r="M983" s="2"/>
      <c r="N983" s="2"/>
      <c r="O983" s="2"/>
      <c r="P983" s="2"/>
      <c r="Q983" s="2"/>
    </row>
    <row r="984" spans="1:17" s="8" customFormat="1" ht="48" thickBot="1" x14ac:dyDescent="0.3">
      <c r="A984" s="4" t="str">
        <f ca="1">IFERROR(__xludf.DUMMYFUNCTION("""COMPUTED_VALUE"""),"Zum Umgang mit kindlichen Auffälligkeiten : eine Untersuchung zum Dunkelfeld und zur Prävention von Kinderdelinquenz in Grundschulen  / Eckard L. Pongratz.")</f>
        <v>Zum Umgang mit kindlichen Auffälligkeiten : eine Untersuchung zum Dunkelfeld und zur Prävention von Kinderdelinquenz in Grundschulen  / Eckard L. Pongratz.</v>
      </c>
      <c r="B984" s="5" t="str">
        <f ca="1">IFERROR(__xludf.DUMMYFUNCTION("""COMPUTED_VALUE"""),"Pongratz, Eckard L.")</f>
        <v>Pongratz, Eckard L.</v>
      </c>
      <c r="C984" s="5"/>
      <c r="D984" s="4" t="str">
        <f ca="1">IFERROR(__xludf.DUMMYFUNCTION("""COMPUTED_VALUE"""),"Mainz : Weisser Ring, 2003.")</f>
        <v>Mainz : Weisser Ring, 2003.</v>
      </c>
      <c r="E984" s="5" t="str">
        <f ca="1">IFERROR(__xludf.DUMMYFUNCTION("""COMPUTED_VALUE"""),"343.91-053.6 PonE z 2003")</f>
        <v>343.91-053.6 PonE z 2003</v>
      </c>
      <c r="F984" s="6" t="str">
        <f ca="1">IFERROR(__xludf.DUMMYFUNCTION("""COMPUTED_VALUE"""),"Αίθουσα Ποινικού Δικαίου και Εργατικού Δικαίου")</f>
        <v>Αίθουσα Ποινικού Δικαίου και Εργατικού Δικαίου</v>
      </c>
      <c r="G984" s="2"/>
      <c r="H984" s="2"/>
      <c r="I984" s="2"/>
      <c r="J984" s="2"/>
      <c r="K984" s="2"/>
      <c r="L984" s="2"/>
      <c r="M984" s="2"/>
      <c r="N984" s="2"/>
      <c r="O984" s="2"/>
      <c r="P984" s="2"/>
      <c r="Q984" s="2"/>
    </row>
    <row r="985" spans="1:17" s="8" customFormat="1" ht="63.75" thickBot="1" x14ac:dyDescent="0.3">
      <c r="A985" s="2" t="s">
        <v>783</v>
      </c>
      <c r="B985" s="2" t="s">
        <v>784</v>
      </c>
      <c r="C985" s="2"/>
      <c r="D985" s="2" t="s">
        <v>785</v>
      </c>
      <c r="E985" s="2" t="s">
        <v>786</v>
      </c>
      <c r="F985" s="2" t="s">
        <v>8</v>
      </c>
      <c r="G985" s="2"/>
      <c r="H985" s="2"/>
      <c r="I985" s="2"/>
      <c r="J985" s="2"/>
      <c r="K985" s="2"/>
      <c r="L985" s="2"/>
      <c r="M985" s="2"/>
      <c r="N985" s="2"/>
      <c r="O985" s="2"/>
      <c r="P985" s="2"/>
      <c r="Q985" s="2"/>
    </row>
    <row r="986" spans="1:17" s="8" customFormat="1" ht="95.25" thickBot="1" x14ac:dyDescent="0.3">
      <c r="A986" s="4" t="str">
        <f ca="1">IFERROR(__xludf.DUMMYFUNCTION("""COMPUTED_VALUE"""),"Gewalt in der Schule am Beispiel von Bochum :  mit einem kurzen Überblick, zur Geschichte der Gewalt in der Schule, zu den bisherigen Schuluntersuchungen, zu den möglichen Erziehungs- und Ordnungsmassnahmen, zu den präventiven Handlungskonzepten und zu"&amp;"  Tips für die Praxis  / Hrsg. Schwind ... [et al.].")</f>
        <v>Gewalt in der Schule am Beispiel von Bochum :  mit einem kurzen Überblick, zur Geschichte der Gewalt in der Schule, zu den bisherigen Schuluntersuchungen, zu den möglichen Erziehungs- und Ordnungsmassnahmen, zu den präventiven Handlungskonzepten und zu  Tips für die Praxis  / Hrsg. Schwind ... [et al.].</v>
      </c>
      <c r="B986" s="5"/>
      <c r="C986" s="5"/>
      <c r="D986" s="4" t="str">
        <f ca="1">IFERROR(__xludf.DUMMYFUNCTION("""COMPUTED_VALUE"""),"Mainz : Weisser Ring, 1995.")</f>
        <v>Mainz : Weisser Ring, 1995.</v>
      </c>
      <c r="E986" s="5" t="str">
        <f ca="1">IFERROR(__xludf.DUMMYFUNCTION("""COMPUTED_VALUE"""),"343.97 SchH g 1995")</f>
        <v>343.97 SchH g 1995</v>
      </c>
      <c r="F986" s="6" t="str">
        <f ca="1">IFERROR(__xludf.DUMMYFUNCTION("""COMPUTED_VALUE"""),"Αίθουσα Ποινικού Δικαίου και Εργατικού Δικαίου")</f>
        <v>Αίθουσα Ποινικού Δικαίου και Εργατικού Δικαίου</v>
      </c>
      <c r="G986" s="2"/>
      <c r="H986" s="2"/>
      <c r="I986" s="2"/>
      <c r="J986" s="2"/>
      <c r="K986" s="2"/>
      <c r="L986" s="2"/>
      <c r="M986" s="2"/>
      <c r="N986" s="2"/>
      <c r="O986" s="2"/>
      <c r="P986" s="2"/>
      <c r="Q986" s="2"/>
    </row>
    <row r="987" spans="1:17" s="8" customFormat="1" ht="32.25" thickBot="1" x14ac:dyDescent="0.3">
      <c r="A987" s="2" t="s">
        <v>787</v>
      </c>
      <c r="B987" s="2" t="s">
        <v>774</v>
      </c>
      <c r="C987" s="2"/>
      <c r="D987" s="2" t="s">
        <v>788</v>
      </c>
      <c r="E987" s="2" t="s">
        <v>789</v>
      </c>
      <c r="F987" s="2" t="s">
        <v>8</v>
      </c>
      <c r="G987" s="2"/>
      <c r="H987" s="2"/>
      <c r="I987" s="2"/>
      <c r="J987" s="2"/>
      <c r="K987" s="2"/>
      <c r="L987" s="2"/>
      <c r="M987" s="2"/>
      <c r="N987" s="2"/>
      <c r="O987" s="2"/>
      <c r="P987" s="2"/>
      <c r="Q987" s="2"/>
    </row>
    <row r="988" spans="1:17" s="8" customFormat="1" ht="111" thickBot="1" x14ac:dyDescent="0.3">
      <c r="A988" s="2" t="s">
        <v>4084</v>
      </c>
      <c r="B988" s="2"/>
      <c r="C988" s="2"/>
      <c r="D988" s="2" t="s">
        <v>4085</v>
      </c>
      <c r="E988" s="2" t="s">
        <v>4086</v>
      </c>
      <c r="F988" s="2" t="s">
        <v>8</v>
      </c>
      <c r="G988" s="2"/>
      <c r="H988" s="2"/>
      <c r="I988" s="2"/>
      <c r="J988" s="2"/>
      <c r="K988" s="2"/>
      <c r="L988" s="2"/>
      <c r="M988" s="2"/>
      <c r="N988" s="2"/>
      <c r="O988" s="2"/>
      <c r="P988" s="2"/>
      <c r="Q988" s="2"/>
    </row>
    <row r="989" spans="1:17" s="8" customFormat="1" ht="48" thickBot="1" x14ac:dyDescent="0.3">
      <c r="A989" s="4" t="str">
        <f ca="1">IFERROR(__xludf.DUMMYFUNCTION("""COMPUTED_VALUE"""),"Zeugenbetreuung in der Justiz : zu den Möglichkeiten und Auswirkungen justizieller Zeugenbetreuungsstellen / Oliver Nicolas Kaczynski.")</f>
        <v>Zeugenbetreuung in der Justiz : zu den Möglichkeiten und Auswirkungen justizieller Zeugenbetreuungsstellen / Oliver Nicolas Kaczynski.</v>
      </c>
      <c r="B989" s="5" t="str">
        <f ca="1">IFERROR(__xludf.DUMMYFUNCTION("""COMPUTED_VALUE"""),"Kaczynski, Oliver NIcolas.")</f>
        <v>Kaczynski, Oliver NIcolas.</v>
      </c>
      <c r="C989" s="5"/>
      <c r="D989" s="4" t="str">
        <f ca="1">IFERROR(__xludf.DUMMYFUNCTION("""COMPUTED_VALUE"""),"Mainz : Weisser Ring, 2000.")</f>
        <v>Mainz : Weisser Ring, 2000.</v>
      </c>
      <c r="E989" s="5" t="str">
        <f ca="1">IFERROR(__xludf.DUMMYFUNCTION("""COMPUTED_VALUE"""),"343.98 KacO z 2000")</f>
        <v>343.98 KacO z 2000</v>
      </c>
      <c r="F989" s="6" t="str">
        <f ca="1">IFERROR(__xludf.DUMMYFUNCTION("""COMPUTED_VALUE"""),"Αίθουσα Ποινικού Δικαίου και Εργατικού Δικαίου")</f>
        <v>Αίθουσα Ποινικού Δικαίου και Εργατικού Δικαίου</v>
      </c>
      <c r="G989" s="2"/>
      <c r="H989" s="2"/>
      <c r="I989" s="2"/>
      <c r="J989" s="2"/>
      <c r="K989" s="2"/>
      <c r="L989" s="2"/>
      <c r="M989" s="2"/>
      <c r="N989" s="2"/>
      <c r="O989" s="2"/>
      <c r="P989" s="2"/>
      <c r="Q989" s="2"/>
    </row>
    <row r="990" spans="1:17" s="8" customFormat="1" ht="32.25" thickBot="1" x14ac:dyDescent="0.3">
      <c r="A990" s="2" t="s">
        <v>2685</v>
      </c>
      <c r="B990" s="2" t="s">
        <v>780</v>
      </c>
      <c r="C990" s="2"/>
      <c r="D990" s="2" t="s">
        <v>2686</v>
      </c>
      <c r="E990" s="2" t="s">
        <v>2687</v>
      </c>
      <c r="F990" s="2" t="s">
        <v>8</v>
      </c>
      <c r="G990" s="2"/>
      <c r="H990" s="2"/>
      <c r="I990" s="2"/>
      <c r="J990" s="2"/>
      <c r="K990" s="2"/>
      <c r="L990" s="2"/>
      <c r="M990" s="2"/>
      <c r="N990" s="2"/>
      <c r="O990" s="2"/>
      <c r="P990" s="2"/>
      <c r="Q990" s="2"/>
    </row>
    <row r="991" spans="1:17" s="8" customFormat="1" ht="32.25" thickBot="1" x14ac:dyDescent="0.3">
      <c r="A991" s="4" t="str">
        <f ca="1">IFERROR(__xludf.DUMMYFUNCTION("""COMPUTED_VALUE"""),"Das Bild des Opfers in der Kriminalitätsdarstellung der Medien : Ergebnisse einer Untersuchung / Ulrich Baumann.")</f>
        <v>Das Bild des Opfers in der Kriminalitätsdarstellung der Medien : Ergebnisse einer Untersuchung / Ulrich Baumann.</v>
      </c>
      <c r="B991" s="5" t="str">
        <f ca="1">IFERROR(__xludf.DUMMYFUNCTION("""COMPUTED_VALUE"""),"Baumann, Ulrich.")</f>
        <v>Baumann, Ulrich.</v>
      </c>
      <c r="C991" s="5"/>
      <c r="D991" s="4" t="str">
        <f ca="1">IFERROR(__xludf.DUMMYFUNCTION("""COMPUTED_VALUE"""),"Mainz : Weisser Ring, 1995.")</f>
        <v>Mainz : Weisser Ring, 1995.</v>
      </c>
      <c r="E991" s="5" t="str">
        <f ca="1">IFERROR(__xludf.DUMMYFUNCTION("""COMPUTED_VALUE"""),"343.988 BauU b 1995")</f>
        <v>343.988 BauU b 1995</v>
      </c>
      <c r="F991" s="6" t="str">
        <f ca="1">IFERROR(__xludf.DUMMYFUNCTION("""COMPUTED_VALUE"""),"Αίθουσα Ποινικού Δικαίου και Εργατικού Δικαίου")</f>
        <v>Αίθουσα Ποινικού Δικαίου και Εργατικού Δικαίου</v>
      </c>
      <c r="G991" s="2"/>
      <c r="H991" s="2"/>
      <c r="I991" s="2"/>
      <c r="J991" s="2"/>
      <c r="K991" s="2"/>
      <c r="L991" s="2"/>
      <c r="M991" s="2"/>
      <c r="N991" s="2"/>
      <c r="O991" s="2"/>
      <c r="P991" s="2"/>
      <c r="Q991" s="2"/>
    </row>
    <row r="992" spans="1:17" s="8" customFormat="1" ht="48" thickBot="1" x14ac:dyDescent="0.3">
      <c r="A992" s="4" t="str">
        <f ca="1">IFERROR(__xludf.DUMMYFUNCTION("""COMPUTED_VALUE"""),"Psychische Folgeschäden nach Wohnungseinbruch : Erfahrungen von Opfern nach Einbruchsdiebstahl und Raubüberfall / [Günther Deegener].")</f>
        <v>Psychische Folgeschäden nach Wohnungseinbruch : Erfahrungen von Opfern nach Einbruchsdiebstahl und Raubüberfall / [Günther Deegener].</v>
      </c>
      <c r="B992" s="5" t="str">
        <f ca="1">IFERROR(__xludf.DUMMYFUNCTION("""COMPUTED_VALUE"""),"Deegener, Günther.")</f>
        <v>Deegener, Günther.</v>
      </c>
      <c r="C992" s="5"/>
      <c r="D992" s="4" t="str">
        <f ca="1">IFERROR(__xludf.DUMMYFUNCTION("""COMPUTED_VALUE"""),"Mainz a Rhein : Weisser Ring, 1996.")</f>
        <v>Mainz a Rhein : Weisser Ring, 1996.</v>
      </c>
      <c r="E992" s="5" t="str">
        <f ca="1">IFERROR(__xludf.DUMMYFUNCTION("""COMPUTED_VALUE"""),"343.988 DeeG p 1996")</f>
        <v>343.988 DeeG p 1996</v>
      </c>
      <c r="F992" s="6" t="str">
        <f ca="1">IFERROR(__xludf.DUMMYFUNCTION("""COMPUTED_VALUE"""),"Αίθουσα Ποινικού Δικαίου και Εργατικού Δικαίου")</f>
        <v>Αίθουσα Ποινικού Δικαίου και Εργατικού Δικαίου</v>
      </c>
      <c r="G992" s="2"/>
      <c r="H992" s="2"/>
      <c r="I992" s="2"/>
      <c r="J992" s="2"/>
      <c r="K992" s="2"/>
      <c r="L992" s="2"/>
      <c r="M992" s="2"/>
      <c r="N992" s="2"/>
      <c r="O992" s="2"/>
      <c r="P992" s="2"/>
      <c r="Q992" s="2"/>
    </row>
    <row r="993" spans="1:17" s="8" customFormat="1" ht="48" thickBot="1" x14ac:dyDescent="0.3">
      <c r="A993" s="4" t="str">
        <f ca="1">IFERROR(__xludf.DUMMYFUNCTION("""COMPUTED_VALUE"""),"Die Effizienz des Täter-Opfer-Ausgleichs : eine empirische Untersuchung von Täter-Opfer-Ausgleichsfällen aus Schleswig-Holsteinl / Anke Keudel.")</f>
        <v>Die Effizienz des Täter-Opfer-Ausgleichs : eine empirische Untersuchung von Täter-Opfer-Ausgleichsfällen aus Schleswig-Holsteinl / Anke Keudel.</v>
      </c>
      <c r="B993" s="5" t="str">
        <f ca="1">IFERROR(__xludf.DUMMYFUNCTION("""COMPUTED_VALUE"""),"Keudel, Anke.")</f>
        <v>Keudel, Anke.</v>
      </c>
      <c r="C993" s="5"/>
      <c r="D993" s="4" t="str">
        <f ca="1">IFERROR(__xludf.DUMMYFUNCTION("""COMPUTED_VALUE"""),"Mainz a Rhein : Weisser Ring, 2000.")</f>
        <v>Mainz a Rhein : Weisser Ring, 2000.</v>
      </c>
      <c r="E993" s="5" t="str">
        <f ca="1">IFERROR(__xludf.DUMMYFUNCTION("""COMPUTED_VALUE"""),"343.988 KeuA e 2000")</f>
        <v>343.988 KeuA e 2000</v>
      </c>
      <c r="F993" s="6" t="str">
        <f ca="1">IFERROR(__xludf.DUMMYFUNCTION("""COMPUTED_VALUE"""),"Αίθουσα Ποινικού Δικαίου και Εργατικού Δικαίου")</f>
        <v>Αίθουσα Ποινικού Δικαίου και Εργατικού Δικαίου</v>
      </c>
      <c r="G993" s="2"/>
      <c r="H993" s="2"/>
      <c r="I993" s="2"/>
      <c r="J993" s="2"/>
      <c r="K993" s="2"/>
      <c r="L993" s="2"/>
      <c r="M993" s="2"/>
      <c r="N993" s="2"/>
      <c r="O993" s="2"/>
      <c r="P993" s="2"/>
      <c r="Q993" s="2"/>
    </row>
    <row r="994" spans="1:17" s="8" customFormat="1" ht="48" thickBot="1" x14ac:dyDescent="0.3">
      <c r="A994" s="4" t="str">
        <f ca="1">IFERROR(__xludf.DUMMYFUNCTION("""COMPUTED_VALUE"""),"Kriminalitätsopfer in der Zeitungsberichterstattung : Folgen der Berichterstattung aus der Perspektive der Opfer / Michael Kunczik, Wolfgang Bleh.")</f>
        <v>Kriminalitätsopfer in der Zeitungsberichterstattung : Folgen der Berichterstattung aus der Perspektive der Opfer / Michael Kunczik, Wolfgang Bleh.</v>
      </c>
      <c r="B994" s="5" t="str">
        <f ca="1">IFERROR(__xludf.DUMMYFUNCTION("""COMPUTED_VALUE"""),"Kunczik, Michael.")</f>
        <v>Kunczik, Michael.</v>
      </c>
      <c r="C994" s="5"/>
      <c r="D994" s="4" t="str">
        <f ca="1">IFERROR(__xludf.DUMMYFUNCTION("""COMPUTED_VALUE"""),"Mainz : Weisser Ring, 1995.")</f>
        <v>Mainz : Weisser Ring, 1995.</v>
      </c>
      <c r="E994" s="5" t="str">
        <f ca="1">IFERROR(__xludf.DUMMYFUNCTION("""COMPUTED_VALUE"""),"343.988 KunM k 1995")</f>
        <v>343.988 KunM k 1995</v>
      </c>
      <c r="F994" s="6" t="str">
        <f ca="1">IFERROR(__xludf.DUMMYFUNCTION("""COMPUTED_VALUE"""),"Αίθουσα Ποινικού Δικαίου και Εργατικού Δικαίου")</f>
        <v>Αίθουσα Ποινικού Δικαίου και Εργατικού Δικαίου</v>
      </c>
      <c r="G994" s="2"/>
      <c r="H994" s="2"/>
      <c r="I994" s="2"/>
      <c r="J994" s="2"/>
      <c r="K994" s="2"/>
      <c r="L994" s="2"/>
      <c r="M994" s="2"/>
      <c r="N994" s="2"/>
      <c r="O994" s="2"/>
      <c r="P994" s="2"/>
      <c r="Q994" s="2"/>
    </row>
    <row r="995" spans="1:17" s="8" customFormat="1" ht="48" thickBot="1" x14ac:dyDescent="0.3">
      <c r="A995" s="4" t="str">
        <f ca="1">IFERROR(__xludf.DUMMYFUNCTION("""COMPUTED_VALUE"""),"Staatliche Entschädigung für Opfer von Gewalttaten in Österreich, Deutschland und der Schweiz / von Torsten Otte.")</f>
        <v>Staatliche Entschädigung für Opfer von Gewalttaten in Österreich, Deutschland und der Schweiz / von Torsten Otte.</v>
      </c>
      <c r="B995" s="5" t="str">
        <f ca="1">IFERROR(__xludf.DUMMYFUNCTION("""COMPUTED_VALUE"""),"Otte, Torsten.")</f>
        <v>Otte, Torsten.</v>
      </c>
      <c r="C995" s="5"/>
      <c r="D995" s="4" t="str">
        <f ca="1">IFERROR(__xludf.DUMMYFUNCTION("""COMPUTED_VALUE"""),"Mainz : Weisser Ring, 1998.")</f>
        <v>Mainz : Weisser Ring, 1998.</v>
      </c>
      <c r="E995" s="5" t="str">
        <f ca="1">IFERROR(__xludf.DUMMYFUNCTION("""COMPUTED_VALUE"""),"343.988 OttT s 1998")</f>
        <v>343.988 OttT s 1998</v>
      </c>
      <c r="F995" s="6" t="str">
        <f ca="1">IFERROR(__xludf.DUMMYFUNCTION("""COMPUTED_VALUE"""),"Αίθουσα Ποινικού Δικαίου και Εργατικού Δικαίου")</f>
        <v>Αίθουσα Ποινικού Δικαίου και Εργατικού Δικαίου</v>
      </c>
      <c r="G995" s="2"/>
      <c r="H995" s="2"/>
      <c r="I995" s="2"/>
      <c r="J995" s="2"/>
      <c r="K995" s="2"/>
      <c r="L995" s="2"/>
      <c r="M995" s="2"/>
      <c r="N995" s="2"/>
      <c r="O995" s="2"/>
      <c r="P995" s="2"/>
      <c r="Q995" s="2"/>
    </row>
    <row r="996" spans="1:17" s="8" customFormat="1" ht="48" thickBot="1" x14ac:dyDescent="0.3">
      <c r="A996" s="4" t="str">
        <f ca="1">IFERROR(__xludf.DUMMYFUNCTION("""COMPUTED_VALUE"""),"Opfer krimineller Gewalttaten individuelle Folgen und ihre Verarbeitung : Ergebnisse einer Untersuchung /  Harald Richter.")</f>
        <v>Opfer krimineller Gewalttaten individuelle Folgen und ihre Verarbeitung : Ergebnisse einer Untersuchung /  Harald Richter.</v>
      </c>
      <c r="B996" s="5" t="str">
        <f ca="1">IFERROR(__xludf.DUMMYFUNCTION("""COMPUTED_VALUE"""),"Richter, Harald.")</f>
        <v>Richter, Harald.</v>
      </c>
      <c r="C996" s="5"/>
      <c r="D996" s="4" t="str">
        <f ca="1">IFERROR(__xludf.DUMMYFUNCTION("""COMPUTED_VALUE"""),"Mainz : Weisser Ring, 1997.")</f>
        <v>Mainz : Weisser Ring, 1997.</v>
      </c>
      <c r="E996" s="5" t="str">
        <f ca="1">IFERROR(__xludf.DUMMYFUNCTION("""COMPUTED_VALUE"""),"343.988 RicH o 1997")</f>
        <v>343.988 RicH o 1997</v>
      </c>
      <c r="F996" s="6" t="str">
        <f ca="1">IFERROR(__xludf.DUMMYFUNCTION("""COMPUTED_VALUE"""),"Αίθουσα Ποινικού Δικαίου και Εργατικού Δικαίου")</f>
        <v>Αίθουσα Ποινικού Δικαίου και Εργατικού Δικαίου</v>
      </c>
      <c r="G996" s="2"/>
      <c r="H996" s="2"/>
      <c r="I996" s="2"/>
      <c r="J996" s="2"/>
      <c r="K996" s="2"/>
      <c r="L996" s="2"/>
      <c r="M996" s="2"/>
      <c r="N996" s="2"/>
      <c r="O996" s="2"/>
      <c r="P996" s="2"/>
      <c r="Q996" s="2"/>
    </row>
    <row r="997" spans="1:17" s="8" customFormat="1" ht="48" thickBot="1" x14ac:dyDescent="0.3">
      <c r="A997" s="4" t="str">
        <f ca="1">IFERROR(__xludf.DUMMYFUNCTION("""COMPUTED_VALUE"""),"Opferhilfe in Europa : Jahrestagung des European Forum for Victim Services vom 13.-14. Juni 1991 in Mainz / veranstaltet vom Weisser Ring.")</f>
        <v>Opferhilfe in Europa : Jahrestagung des European Forum for Victim Services vom 13.-14. Juni 1991 in Mainz / veranstaltet vom Weisser Ring.</v>
      </c>
      <c r="B997" s="5" t="str">
        <f ca="1">IFERROR(__xludf.DUMMYFUNCTION("""COMPUTED_VALUE"""),"European Forum for Victim Services.  Annual Conference ( 1991 : Mainz, Germany)")</f>
        <v>European Forum for Victim Services.  Annual Conference ( 1991 : Mainz, Germany)</v>
      </c>
      <c r="C997" s="5"/>
      <c r="D997" s="4" t="str">
        <f ca="1">IFERROR(__xludf.DUMMYFUNCTION("""COMPUTED_VALUE"""),"Mainz : Weisser Ring, 1993.")</f>
        <v>Mainz : Weisser Ring, 1993.</v>
      </c>
      <c r="E997" s="5" t="str">
        <f ca="1">IFERROR(__xludf.DUMMYFUNCTION("""COMPUTED_VALUE"""),"343.988(063) EFVS1991 o 1993")</f>
        <v>343.988(063) EFVS1991 o 1993</v>
      </c>
      <c r="F997" s="6" t="str">
        <f ca="1">IFERROR(__xludf.DUMMYFUNCTION("""COMPUTED_VALUE"""),"Αίθουσα Ποινικού Δικαίου και Εργατικού Δικαίου")</f>
        <v>Αίθουσα Ποινικού Δικαίου και Εργατικού Δικαίου</v>
      </c>
      <c r="G997" s="2"/>
      <c r="H997" s="2"/>
      <c r="I997" s="2"/>
      <c r="J997" s="2"/>
      <c r="K997" s="2"/>
      <c r="L997" s="2"/>
      <c r="M997" s="2"/>
      <c r="N997" s="2"/>
      <c r="O997" s="2"/>
      <c r="P997" s="2"/>
      <c r="Q997" s="2"/>
    </row>
    <row r="998" spans="1:17" s="8" customFormat="1" ht="48" thickBot="1" x14ac:dyDescent="0.3">
      <c r="A998" s="4" t="str">
        <f ca="1">IFERROR(__xludf.DUMMYFUNCTION("""COMPUTED_VALUE"""),"Gewalt gegen Pflegebedürftige : Expertenforum mit Podiumsdiskussion : Dokumentation / veranst. vom Weissen Ring.")</f>
        <v>Gewalt gegen Pflegebedürftige : Expertenforum mit Podiumsdiskussion : Dokumentation / veranst. vom Weissen Ring.</v>
      </c>
      <c r="B998" s="5"/>
      <c r="C998" s="5"/>
      <c r="D998" s="4" t="str">
        <f ca="1">IFERROR(__xludf.DUMMYFUNCTION("""COMPUTED_VALUE"""),"Mainz : Weisser Ring, 1996.")</f>
        <v>Mainz : Weisser Ring, 1996.</v>
      </c>
      <c r="E998" s="5" t="str">
        <f ca="1">IFERROR(__xludf.DUMMYFUNCTION("""COMPUTED_VALUE"""),"343.988‪(063)‬ GGP1995 1996")</f>
        <v>343.988‪(063)‬ GGP1995 1996</v>
      </c>
      <c r="F998" s="6" t="str">
        <f ca="1">IFERROR(__xludf.DUMMYFUNCTION("""COMPUTED_VALUE"""),"Αίθουσα Ποινικού Δικαίου και Εργατικού Δικαίου")</f>
        <v>Αίθουσα Ποινικού Δικαίου και Εργατικού Δικαίου</v>
      </c>
      <c r="G998" s="2"/>
      <c r="H998" s="2"/>
      <c r="I998" s="2"/>
      <c r="J998" s="2"/>
      <c r="K998" s="2"/>
      <c r="L998" s="2"/>
      <c r="M998" s="2"/>
      <c r="N998" s="2"/>
      <c r="O998" s="2"/>
      <c r="P998" s="2"/>
      <c r="Q998" s="2"/>
    </row>
    <row r="999" spans="1:17" s="8" customFormat="1" ht="79.5" thickBot="1" x14ac:dyDescent="0.3">
      <c r="A999" s="4" t="str">
        <f ca="1">IFERROR(__xludf.DUMMYFUNCTION("""COMPUTED_VALUE"""),"Risiko-Verteilung zwischen Bürger und Staat : Schäden durch missglückte  Vollzugslockerungen - wer trägt die Folgen?  : Beweislast-Regelung des OE -  für Opfer unzumutbar?  : 1. Mainzer Opferforum vom 14.-15. Oktober 1989 : Dokumentation")</f>
        <v>Risiko-Verteilung zwischen Bürger und Staat : Schäden durch missglückte  Vollzugslockerungen - wer trägt die Folgen?  : Beweislast-Regelung des OE -  für Opfer unzumutbar?  : 1. Mainzer Opferforum vom 14.-15. Oktober 1989 : Dokumentation</v>
      </c>
      <c r="B999" s="5" t="str">
        <f ca="1">IFERROR(__xludf.DUMMYFUNCTION("""COMPUTED_VALUE"""),"Mainzer Opferforum (1st : 1989 : Mainz, Germany)")</f>
        <v>Mainzer Opferforum (1st : 1989 : Mainz, Germany)</v>
      </c>
      <c r="C999" s="5"/>
      <c r="D999" s="4" t="str">
        <f ca="1">IFERROR(__xludf.DUMMYFUNCTION("""COMPUTED_VALUE"""),"Mainz : Weisser Ring, 1990.")</f>
        <v>Mainz : Weisser Ring, 1990.</v>
      </c>
      <c r="E999" s="5" t="str">
        <f ca="1">IFERROR(__xludf.DUMMYFUNCTION("""COMPUTED_VALUE"""),"343.988‪(063)‬ MO1989 r 1990")</f>
        <v>343.988‪(063)‬ MO1989 r 1990</v>
      </c>
      <c r="F999" s="6" t="str">
        <f ca="1">IFERROR(__xludf.DUMMYFUNCTION("""COMPUTED_VALUE"""),"Αίθουσα Ποινικού Δικαίου και Εργατικού Δικαίου")</f>
        <v>Αίθουσα Ποινικού Δικαίου και Εργατικού Δικαίου</v>
      </c>
      <c r="G999" s="2"/>
      <c r="H999" s="2"/>
      <c r="I999" s="2"/>
      <c r="J999" s="2"/>
      <c r="K999" s="2"/>
      <c r="L999" s="2"/>
      <c r="M999" s="2"/>
      <c r="N999" s="2"/>
      <c r="O999" s="2"/>
      <c r="P999" s="2"/>
      <c r="Q999" s="2"/>
    </row>
    <row r="1000" spans="1:17" s="8" customFormat="1" ht="63.75" thickBot="1" x14ac:dyDescent="0.3">
      <c r="A1000" s="4" t="str">
        <f ca="1">IFERROR(__xludf.DUMMYFUNCTION("""COMPUTED_VALUE"""),"Kriminalitätsopfer im Spannungsfeld der Interessen :  Dasein für Opfer, Beruf oder Berufung?  :  Täter-Opfer-Ausgleich, Chance oder Risiko?  : 2. Mainzer Opferforum vom 15. - 16. September 1990 :  Dokumentation.")</f>
        <v>Kriminalitätsopfer im Spannungsfeld der Interessen :  Dasein für Opfer, Beruf oder Berufung?  :  Täter-Opfer-Ausgleich, Chance oder Risiko?  : 2. Mainzer Opferforum vom 15. - 16. September 1990 :  Dokumentation.</v>
      </c>
      <c r="B1000" s="5" t="str">
        <f ca="1">IFERROR(__xludf.DUMMYFUNCTION("""COMPUTED_VALUE"""),"Mainzer Opferforum (2nd : 1990 : Mainz, Germany)")</f>
        <v>Mainzer Opferforum (2nd : 1990 : Mainz, Germany)</v>
      </c>
      <c r="C1000" s="5"/>
      <c r="D1000" s="4" t="str">
        <f ca="1">IFERROR(__xludf.DUMMYFUNCTION("""COMPUTED_VALUE"""),"Mainz : Weisser Ring, 1992.")</f>
        <v>Mainz : Weisser Ring, 1992.</v>
      </c>
      <c r="E1000" s="5" t="str">
        <f ca="1">IFERROR(__xludf.DUMMYFUNCTION("""COMPUTED_VALUE"""),"343.988‪(063)‬ MO1990 k 1992")</f>
        <v>343.988‪(063)‬ MO1990 k 1992</v>
      </c>
      <c r="F1000" s="6" t="str">
        <f ca="1">IFERROR(__xludf.DUMMYFUNCTION("""COMPUTED_VALUE"""),"Αίθουσα Ποινικού Δικαίου και Εργατικού Δικαίου")</f>
        <v>Αίθουσα Ποινικού Δικαίου και Εργατικού Δικαίου</v>
      </c>
      <c r="G1000" s="2"/>
      <c r="H1000" s="2"/>
      <c r="I1000" s="2"/>
      <c r="J1000" s="2"/>
      <c r="K1000" s="2"/>
      <c r="L1000" s="2"/>
      <c r="M1000" s="2"/>
      <c r="N1000" s="2"/>
      <c r="O1000" s="2"/>
      <c r="P1000" s="2"/>
      <c r="Q1000" s="2"/>
    </row>
    <row r="1001" spans="1:17" s="8" customFormat="1" ht="79.5" thickBot="1" x14ac:dyDescent="0.3">
      <c r="A1001" s="4" t="str">
        <f ca="1">IFERROR(__xludf.DUMMYFUNCTION("""COMPUTED_VALUE"""),"Die Rolle des Verbrechensopfers in den Medien : Opfer und Medien, Persönlichkeitsrechte geschützt? : Vermarktung von Verbrechen, wo bleiben die Ansprüche der Opfer? : 3. Mainzer Opferforum vom 12.-13. Oktober 1991 : Dokumentation")</f>
        <v>Die Rolle des Verbrechensopfers in den Medien : Opfer und Medien, Persönlichkeitsrechte geschützt? : Vermarktung von Verbrechen, wo bleiben die Ansprüche der Opfer? : 3. Mainzer Opferforum vom 12.-13. Oktober 1991 : Dokumentation</v>
      </c>
      <c r="B1001" s="5" t="str">
        <f ca="1">IFERROR(__xludf.DUMMYFUNCTION("""COMPUTED_VALUE"""),"Mainzer Opferforum (3rd : 1991 : Mainz, Germany)")</f>
        <v>Mainzer Opferforum (3rd : 1991 : Mainz, Germany)</v>
      </c>
      <c r="C1001" s="5"/>
      <c r="D1001" s="4" t="str">
        <f ca="1">IFERROR(__xludf.DUMMYFUNCTION("""COMPUTED_VALUE"""),"Mainz : Weisser Ring, 1994.")</f>
        <v>Mainz : Weisser Ring, 1994.</v>
      </c>
      <c r="E1001" s="5" t="str">
        <f ca="1">IFERROR(__xludf.DUMMYFUNCTION("""COMPUTED_VALUE"""),"343.988‪(063)‬ MO1991 r 1994")</f>
        <v>343.988‪(063)‬ MO1991 r 1994</v>
      </c>
      <c r="F1001" s="6" t="str">
        <f ca="1">IFERROR(__xludf.DUMMYFUNCTION("""COMPUTED_VALUE"""),"Αίθουσα Ποινικού Δικαίου και Εργατικού Δικαίου")</f>
        <v>Αίθουσα Ποινικού Δικαίου και Εργατικού Δικαίου</v>
      </c>
      <c r="G1001" s="2"/>
      <c r="H1001" s="2"/>
      <c r="I1001" s="2"/>
      <c r="J1001" s="2"/>
      <c r="K1001" s="2"/>
      <c r="L1001" s="2"/>
      <c r="M1001" s="2"/>
      <c r="N1001" s="2"/>
      <c r="O1001" s="2"/>
      <c r="P1001" s="2"/>
      <c r="Q1001" s="2"/>
    </row>
    <row r="1002" spans="1:17" s="8" customFormat="1" ht="63.75" thickBot="1" x14ac:dyDescent="0.3">
      <c r="A1002" s="4" t="str">
        <f ca="1">IFERROR(__xludf.DUMMYFUNCTION("""COMPUTED_VALUE"""),"Das Opferschutzgesetz Anspruch und Rechtswirklichkeit :   5 Jahre praktische Erfahrungen - Bilanz und Ausblick  :  Opferschutz bei Sexualdelikten  : 4. Mainzer Opferforum vom 17.-18. Oktober 1992 : Dokumentation.")</f>
        <v>Das Opferschutzgesetz Anspruch und Rechtswirklichkeit :   5 Jahre praktische Erfahrungen - Bilanz und Ausblick  :  Opferschutz bei Sexualdelikten  : 4. Mainzer Opferforum vom 17.-18. Oktober 1992 : Dokumentation.</v>
      </c>
      <c r="B1002" s="5" t="str">
        <f ca="1">IFERROR(__xludf.DUMMYFUNCTION("""COMPUTED_VALUE"""),"Mainzer Opferforum (4th : 1992 : Mainz, Germany)")</f>
        <v>Mainzer Opferforum (4th : 1992 : Mainz, Germany)</v>
      </c>
      <c r="C1002" s="5"/>
      <c r="D1002" s="4" t="str">
        <f ca="1">IFERROR(__xludf.DUMMYFUNCTION("""COMPUTED_VALUE"""),"Mainz : Weisser Ring, 1994.")</f>
        <v>Mainz : Weisser Ring, 1994.</v>
      </c>
      <c r="E1002" s="5" t="str">
        <f ca="1">IFERROR(__xludf.DUMMYFUNCTION("""COMPUTED_VALUE"""),"343.988‪(063)‬ MO1992 o 1994")</f>
        <v>343.988‪(063)‬ MO1992 o 1994</v>
      </c>
      <c r="F1002" s="6" t="str">
        <f ca="1">IFERROR(__xludf.DUMMYFUNCTION("""COMPUTED_VALUE"""),"Αίθουσα Ποινικού Δικαίου και Εργατικού Δικαίου")</f>
        <v>Αίθουσα Ποινικού Δικαίου και Εργατικού Δικαίου</v>
      </c>
      <c r="G1002" s="2"/>
      <c r="H1002" s="2"/>
      <c r="I1002" s="2"/>
      <c r="J1002" s="2"/>
      <c r="K1002" s="2"/>
      <c r="L1002" s="2"/>
      <c r="M1002" s="2"/>
      <c r="N1002" s="2"/>
      <c r="O1002" s="2"/>
      <c r="P1002" s="2"/>
      <c r="Q1002" s="2"/>
    </row>
    <row r="1003" spans="1:17" s="8" customFormat="1" ht="63.75" thickBot="1" x14ac:dyDescent="0.3">
      <c r="A1003" s="4" t="str">
        <f ca="1">IFERROR(__xludf.DUMMYFUNCTION("""COMPUTED_VALUE"""),"Opferschutz im Sozialrecht : nicht gewollte Belastung oder unverzichtbare Praxis? : brauchen wir eine zweite Instanz für die Leistungsträger? : 5. Mainzer Opferforum vom 16.-17. Oktober 1993 : Dokumentation")</f>
        <v>Opferschutz im Sozialrecht : nicht gewollte Belastung oder unverzichtbare Praxis? : brauchen wir eine zweite Instanz für die Leistungsträger? : 5. Mainzer Opferforum vom 16.-17. Oktober 1993 : Dokumentation</v>
      </c>
      <c r="B1003" s="5" t="str">
        <f ca="1">IFERROR(__xludf.DUMMYFUNCTION("""COMPUTED_VALUE"""),"Mainzer Opferforum (5th : 1993 : Mainz, Germany)")</f>
        <v>Mainzer Opferforum (5th : 1993 : Mainz, Germany)</v>
      </c>
      <c r="C1003" s="5"/>
      <c r="D1003" s="4" t="str">
        <f ca="1">IFERROR(__xludf.DUMMYFUNCTION("""COMPUTED_VALUE"""),"Mainz : Weisser Ring, 1995.")</f>
        <v>Mainz : Weisser Ring, 1995.</v>
      </c>
      <c r="E1003" s="5" t="str">
        <f ca="1">IFERROR(__xludf.DUMMYFUNCTION("""COMPUTED_VALUE"""),"343.988(063) MO1993 o 1995")</f>
        <v>343.988(063) MO1993 o 1995</v>
      </c>
      <c r="F1003" s="6" t="str">
        <f ca="1">IFERROR(__xludf.DUMMYFUNCTION("""COMPUTED_VALUE"""),"Αίθουσα Ποινικού Δικαίου και Εργατικού Δικαίου")</f>
        <v>Αίθουσα Ποινικού Δικαίου και Εργατικού Δικαίου</v>
      </c>
      <c r="G1003" s="2"/>
      <c r="H1003" s="2"/>
      <c r="I1003" s="2"/>
      <c r="J1003" s="2"/>
      <c r="K1003" s="2"/>
      <c r="L1003" s="2"/>
      <c r="M1003" s="2"/>
      <c r="N1003" s="2"/>
      <c r="O1003" s="2"/>
      <c r="P1003" s="2"/>
      <c r="Q1003" s="2"/>
    </row>
    <row r="1004" spans="1:17" s="8" customFormat="1" ht="48" thickBot="1" x14ac:dyDescent="0.3">
      <c r="A1004" s="4" t="str">
        <f ca="1">IFERROR(__xludf.DUMMYFUNCTION("""COMPUTED_VALUE"""),"Täterrechte - Opferrechte  - neue Gewichtung im Strafprozess : 6. Mainzer Opferforum vom 27. - 28. August 1994 :  Dokumentation.")</f>
        <v>Täterrechte - Opferrechte  - neue Gewichtung im Strafprozess : 6. Mainzer Opferforum vom 27. - 28. August 1994 :  Dokumentation.</v>
      </c>
      <c r="B1004" s="5" t="str">
        <f ca="1">IFERROR(__xludf.DUMMYFUNCTION("""COMPUTED_VALUE"""),"Mainzer Opferforum (6th : 1994 : Mainz, Germany)")</f>
        <v>Mainzer Opferforum (6th : 1994 : Mainz, Germany)</v>
      </c>
      <c r="C1004" s="5"/>
      <c r="D1004" s="4" t="str">
        <f ca="1">IFERROR(__xludf.DUMMYFUNCTION("""COMPUTED_VALUE"""),"Mainz : Weisser Ring, 1996.")</f>
        <v>Mainz : Weisser Ring, 1996.</v>
      </c>
      <c r="E1004" s="5" t="str">
        <f ca="1">IFERROR(__xludf.DUMMYFUNCTION("""COMPUTED_VALUE"""),"343.988‪(063)‬ MO1994 t 1996")</f>
        <v>343.988‪(063)‬ MO1994 t 1996</v>
      </c>
      <c r="F1004" s="6" t="str">
        <f ca="1">IFERROR(__xludf.DUMMYFUNCTION("""COMPUTED_VALUE"""),"Αίθουσα Ποινικού Δικαίου και Εργατικού Δικαίου")</f>
        <v>Αίθουσα Ποινικού Δικαίου και Εργατικού Δικαίου</v>
      </c>
      <c r="G1004" s="2"/>
      <c r="H1004" s="2"/>
      <c r="I1004" s="2"/>
      <c r="J1004" s="2"/>
      <c r="K1004" s="2"/>
      <c r="L1004" s="2"/>
      <c r="M1004" s="2"/>
      <c r="N1004" s="2"/>
      <c r="O1004" s="2"/>
      <c r="P1004" s="2"/>
      <c r="Q1004" s="2"/>
    </row>
    <row r="1005" spans="1:17" s="8" customFormat="1" ht="48" thickBot="1" x14ac:dyDescent="0.3">
      <c r="A1005" s="4" t="str">
        <f ca="1">IFERROR(__xludf.DUMMYFUNCTION("""COMPUTED_VALUE"""),"Opferentschädigungsgesetz : Intention und Praxis opfergerecht? : 7. Mainzer Opferforum vom 7.-8. Oktober 1995 : Dokumentation")</f>
        <v>Opferentschädigungsgesetz : Intention und Praxis opfergerecht? : 7. Mainzer Opferforum vom 7.-8. Oktober 1995 : Dokumentation</v>
      </c>
      <c r="B1005" s="5" t="str">
        <f ca="1">IFERROR(__xludf.DUMMYFUNCTION("""COMPUTED_VALUE"""),"Mainzer Opferforum (7th : 1995 : Mainz, Germany)")</f>
        <v>Mainzer Opferforum (7th : 1995 : Mainz, Germany)</v>
      </c>
      <c r="C1005" s="5"/>
      <c r="D1005" s="4" t="str">
        <f ca="1">IFERROR(__xludf.DUMMYFUNCTION("""COMPUTED_VALUE"""),"Mainz : Weisser Ring, 1996.")</f>
        <v>Mainz : Weisser Ring, 1996.</v>
      </c>
      <c r="E1005" s="5" t="str">
        <f ca="1">IFERROR(__xludf.DUMMYFUNCTION("""COMPUTED_VALUE"""),"343.988(063) MO1995 o 1996")</f>
        <v>343.988(063) MO1995 o 1996</v>
      </c>
      <c r="F1005" s="6" t="str">
        <f ca="1">IFERROR(__xludf.DUMMYFUNCTION("""COMPUTED_VALUE"""),"Αίθουσα Ποινικού Δικαίου και Εργατικού Δικαίου")</f>
        <v>Αίθουσα Ποινικού Δικαίου και Εργατικού Δικαίου</v>
      </c>
      <c r="G1005" s="2"/>
      <c r="H1005" s="2"/>
      <c r="I1005" s="2"/>
      <c r="J1005" s="2"/>
      <c r="K1005" s="2"/>
      <c r="L1005" s="2"/>
      <c r="M1005" s="2"/>
      <c r="N1005" s="2"/>
      <c r="O1005" s="2"/>
      <c r="P1005" s="2"/>
      <c r="Q1005" s="2"/>
    </row>
    <row r="1006" spans="1:17" s="8" customFormat="1" ht="48" thickBot="1" x14ac:dyDescent="0.3">
      <c r="A1006" s="4" t="str">
        <f ca="1">IFERROR(__xludf.DUMMYFUNCTION("""COMPUTED_VALUE"""),"Vermeidbare und überflüssige Probleme bei der Opferentschädigung? : 9. Mainzer Opferforum vom 18. - 19. August 1997 :  Dokumentation.")</f>
        <v>Vermeidbare und überflüssige Probleme bei der Opferentschädigung? : 9. Mainzer Opferforum vom 18. - 19. August 1997 :  Dokumentation.</v>
      </c>
      <c r="B1006" s="5" t="str">
        <f ca="1">IFERROR(__xludf.DUMMYFUNCTION("""COMPUTED_VALUE"""),"Mainzer Opferforum (9th : 1997 : Mainz, Germany)")</f>
        <v>Mainzer Opferforum (9th : 1997 : Mainz, Germany)</v>
      </c>
      <c r="C1006" s="5"/>
      <c r="D1006" s="4" t="str">
        <f ca="1">IFERROR(__xludf.DUMMYFUNCTION("""COMPUTED_VALUE"""),"Mainz : Weisser Ring, 1998.")</f>
        <v>Mainz : Weisser Ring, 1998.</v>
      </c>
      <c r="E1006" s="5" t="str">
        <f ca="1">IFERROR(__xludf.DUMMYFUNCTION("""COMPUTED_VALUE"""),"343.988‪(063)‬ MO1997 v 1998")</f>
        <v>343.988‪(063)‬ MO1997 v 1998</v>
      </c>
      <c r="F1006" s="6" t="str">
        <f ca="1">IFERROR(__xludf.DUMMYFUNCTION("""COMPUTED_VALUE"""),"Αίθουσα Ποινικού Δικαίου και Εργατικού Δικαίου")</f>
        <v>Αίθουσα Ποινικού Δικαίου και Εργατικού Δικαίου</v>
      </c>
      <c r="G1006" s="2"/>
      <c r="H1006" s="2"/>
      <c r="I1006" s="2"/>
      <c r="J1006" s="2"/>
      <c r="K1006" s="2"/>
      <c r="L1006" s="2"/>
      <c r="M1006" s="2"/>
      <c r="N1006" s="2"/>
      <c r="O1006" s="2"/>
      <c r="P1006" s="2"/>
      <c r="Q1006" s="2"/>
    </row>
    <row r="1007" spans="1:17" s="8" customFormat="1" ht="48" thickBot="1" x14ac:dyDescent="0.3">
      <c r="A1007" s="4" t="str">
        <f ca="1">IFERROR(__xludf.DUMMYFUNCTION("""COMPUTED_VALUE"""),"Wiedergutmachung für Kriminalitätsopfer - Erfahrungen und Perspektiven - : 10. Mainzer Opferforum vom 17. - 18.October 1998 :  Dokumentation.")</f>
        <v>Wiedergutmachung für Kriminalitätsopfer - Erfahrungen und Perspektiven - : 10. Mainzer Opferforum vom 17. - 18.October 1998 :  Dokumentation.</v>
      </c>
      <c r="B1007" s="5" t="str">
        <f ca="1">IFERROR(__xludf.DUMMYFUNCTION("""COMPUTED_VALUE"""),"Mainzer Opferforum (10th : 1998 : Mainz, Germany)")</f>
        <v>Mainzer Opferforum (10th : 1998 : Mainz, Germany)</v>
      </c>
      <c r="C1007" s="5"/>
      <c r="D1007" s="4" t="str">
        <f ca="1">IFERROR(__xludf.DUMMYFUNCTION("""COMPUTED_VALUE"""),"Mainz : Weisser Ring, 1999.")</f>
        <v>Mainz : Weisser Ring, 1999.</v>
      </c>
      <c r="E1007" s="5" t="str">
        <f ca="1">IFERROR(__xludf.DUMMYFUNCTION("""COMPUTED_VALUE"""),"343.988‪(063)‬ MO1998 w 1999")</f>
        <v>343.988‪(063)‬ MO1998 w 1999</v>
      </c>
      <c r="F1007" s="6" t="str">
        <f ca="1">IFERROR(__xludf.DUMMYFUNCTION("""COMPUTED_VALUE"""),"Αίθουσα Ποινικού Δικαίου και Εργατικού Δικαίου")</f>
        <v>Αίθουσα Ποινικού Δικαίου και Εργατικού Δικαίου</v>
      </c>
      <c r="G1007" s="2"/>
      <c r="H1007" s="2"/>
      <c r="I1007" s="2"/>
      <c r="J1007" s="2"/>
      <c r="K1007" s="2"/>
      <c r="L1007" s="2"/>
      <c r="M1007" s="2"/>
      <c r="N1007" s="2"/>
      <c r="O1007" s="2"/>
      <c r="P1007" s="2"/>
      <c r="Q1007" s="2"/>
    </row>
    <row r="1008" spans="1:17" s="8" customFormat="1" ht="48" thickBot="1" x14ac:dyDescent="0.3">
      <c r="A1008" s="4" t="str">
        <f ca="1">IFERROR(__xludf.DUMMYFUNCTION("""COMPUTED_VALUE"""),"Entschädigung für Folgen einer Gewalttat - Muss das OEG bei typischen Problemen versagen? : 11. Mainzer Opferforum vom 9. - 10. October 1999 :  Dokumentation.")</f>
        <v>Entschädigung für Folgen einer Gewalttat - Muss das OEG bei typischen Problemen versagen? : 11. Mainzer Opferforum vom 9. - 10. October 1999 :  Dokumentation.</v>
      </c>
      <c r="B1008" s="5" t="str">
        <f ca="1">IFERROR(__xludf.DUMMYFUNCTION("""COMPUTED_VALUE"""),"Mainzer Opferforum (11th : 1999 : Mainz, Germany)")</f>
        <v>Mainzer Opferforum (11th : 1999 : Mainz, Germany)</v>
      </c>
      <c r="C1008" s="5"/>
      <c r="D1008" s="4" t="str">
        <f ca="1">IFERROR(__xludf.DUMMYFUNCTION("""COMPUTED_VALUE"""),"Mainz : Weisser Ring, 2000.")</f>
        <v>Mainz : Weisser Ring, 2000.</v>
      </c>
      <c r="E1008" s="5" t="str">
        <f ca="1">IFERROR(__xludf.DUMMYFUNCTION("""COMPUTED_VALUE"""),"343.988‪(063)‬ MO1999 e 2000")</f>
        <v>343.988‪(063)‬ MO1999 e 2000</v>
      </c>
      <c r="F1008" s="6" t="str">
        <f ca="1">IFERROR(__xludf.DUMMYFUNCTION("""COMPUTED_VALUE"""),"Αίθουσα Ποινικού Δικαίου και Εργατικού Δικαίου")</f>
        <v>Αίθουσα Ποινικού Δικαίου και Εργατικού Δικαίου</v>
      </c>
      <c r="G1008" s="2"/>
      <c r="H1008" s="2"/>
      <c r="I1008" s="2"/>
      <c r="J1008" s="2"/>
      <c r="K1008" s="2"/>
      <c r="L1008" s="2"/>
      <c r="M1008" s="2"/>
      <c r="N1008" s="2"/>
      <c r="O1008" s="2"/>
      <c r="P1008" s="2"/>
      <c r="Q1008" s="2"/>
    </row>
    <row r="1009" spans="1:17" s="8" customFormat="1" ht="32.25" thickBot="1" x14ac:dyDescent="0.3">
      <c r="A1009" s="2" t="s">
        <v>5406</v>
      </c>
      <c r="B1009" s="2" t="s">
        <v>5407</v>
      </c>
      <c r="C1009" s="2"/>
      <c r="D1009" s="2" t="s">
        <v>5096</v>
      </c>
      <c r="E1009" s="2" t="s">
        <v>5408</v>
      </c>
      <c r="F1009" s="2" t="s">
        <v>8</v>
      </c>
      <c r="G1009" s="2"/>
      <c r="H1009" s="2"/>
      <c r="I1009" s="2"/>
      <c r="J1009" s="2"/>
      <c r="K1009" s="2"/>
      <c r="L1009" s="2"/>
      <c r="M1009" s="2"/>
      <c r="N1009" s="2"/>
      <c r="O1009" s="2"/>
      <c r="P1009" s="2"/>
      <c r="Q1009" s="2"/>
    </row>
    <row r="1010" spans="1:17" s="8" customFormat="1" ht="126.75" thickBot="1" x14ac:dyDescent="0.3">
      <c r="A1010" s="2" t="s">
        <v>1262</v>
      </c>
      <c r="B1010" s="2"/>
      <c r="C1010" s="2" t="s">
        <v>1263</v>
      </c>
      <c r="D1010" s="2" t="s">
        <v>1264</v>
      </c>
      <c r="E1010" s="2" t="s">
        <v>1265</v>
      </c>
      <c r="F1010" s="2" t="s">
        <v>8</v>
      </c>
      <c r="G1010" s="2"/>
      <c r="H1010" s="2"/>
      <c r="I1010" s="2"/>
      <c r="J1010" s="2"/>
      <c r="K1010" s="2"/>
      <c r="L1010" s="2"/>
      <c r="M1010" s="2"/>
      <c r="N1010" s="2"/>
      <c r="O1010" s="2"/>
      <c r="P1010" s="2"/>
      <c r="Q1010" s="2"/>
    </row>
    <row r="1011" spans="1:17" s="8" customFormat="1" ht="48" thickBot="1" x14ac:dyDescent="0.3">
      <c r="A1011" s="2" t="s">
        <v>1266</v>
      </c>
      <c r="B1011" s="2" t="s">
        <v>1267</v>
      </c>
      <c r="C1011" s="2"/>
      <c r="D1011" s="2" t="s">
        <v>1268</v>
      </c>
      <c r="E1011" s="2" t="s">
        <v>1269</v>
      </c>
      <c r="F1011" s="2" t="s">
        <v>8</v>
      </c>
      <c r="G1011" s="2"/>
      <c r="H1011" s="2"/>
      <c r="I1011" s="2"/>
      <c r="J1011" s="2"/>
      <c r="K1011" s="2"/>
      <c r="L1011" s="2"/>
      <c r="M1011" s="2"/>
      <c r="N1011" s="2"/>
      <c r="O1011" s="2"/>
      <c r="P1011" s="2"/>
      <c r="Q1011" s="2"/>
    </row>
    <row r="1012" spans="1:17" s="8" customFormat="1" ht="32.25" thickBot="1" x14ac:dyDescent="0.3">
      <c r="A1012" s="2" t="s">
        <v>1270</v>
      </c>
      <c r="B1012" s="2" t="s">
        <v>1271</v>
      </c>
      <c r="C1012" s="2" t="s">
        <v>55</v>
      </c>
      <c r="D1012" s="2" t="s">
        <v>1272</v>
      </c>
      <c r="E1012" s="2" t="s">
        <v>1273</v>
      </c>
      <c r="F1012" s="2" t="s">
        <v>7</v>
      </c>
      <c r="G1012" s="2"/>
      <c r="H1012" s="2"/>
      <c r="I1012" s="2"/>
      <c r="J1012" s="2"/>
      <c r="K1012" s="2"/>
      <c r="L1012" s="2"/>
      <c r="M1012" s="2"/>
      <c r="N1012" s="2"/>
      <c r="O1012" s="2"/>
      <c r="P1012" s="2"/>
      <c r="Q1012" s="2"/>
    </row>
    <row r="1013" spans="1:17" s="8" customFormat="1" ht="48" thickBot="1" x14ac:dyDescent="0.3">
      <c r="A1013" s="2" t="s">
        <v>3740</v>
      </c>
      <c r="B1013" s="2"/>
      <c r="C1013" s="2"/>
      <c r="D1013" s="2" t="s">
        <v>274</v>
      </c>
      <c r="E1013" s="2" t="s">
        <v>3741</v>
      </c>
      <c r="F1013" s="2" t="s">
        <v>7</v>
      </c>
      <c r="G1013" s="2"/>
      <c r="H1013" s="2"/>
      <c r="I1013" s="2"/>
      <c r="J1013" s="2"/>
      <c r="K1013" s="2"/>
      <c r="L1013" s="2"/>
      <c r="M1013" s="2"/>
      <c r="N1013" s="2"/>
      <c r="O1013" s="2"/>
      <c r="P1013" s="2"/>
      <c r="Q1013" s="2"/>
    </row>
    <row r="1014" spans="1:17" s="8" customFormat="1" ht="48" thickBot="1" x14ac:dyDescent="0.3">
      <c r="A1014" s="2" t="s">
        <v>5409</v>
      </c>
      <c r="B1014" s="2" t="s">
        <v>5410</v>
      </c>
      <c r="C1014" s="2"/>
      <c r="D1014" s="2" t="s">
        <v>5411</v>
      </c>
      <c r="E1014" s="2" t="s">
        <v>5412</v>
      </c>
      <c r="F1014" s="2" t="s">
        <v>7</v>
      </c>
      <c r="G1014" s="2"/>
      <c r="H1014" s="2"/>
      <c r="I1014" s="2"/>
      <c r="J1014" s="2"/>
      <c r="K1014" s="2"/>
      <c r="L1014" s="2"/>
      <c r="M1014" s="2"/>
      <c r="N1014" s="2"/>
      <c r="O1014" s="2"/>
      <c r="P1014" s="2"/>
      <c r="Q1014" s="2"/>
    </row>
    <row r="1015" spans="1:17" s="8" customFormat="1" ht="48" thickBot="1" x14ac:dyDescent="0.3">
      <c r="A1015" s="2" t="s">
        <v>5413</v>
      </c>
      <c r="B1015" s="2" t="s">
        <v>5414</v>
      </c>
      <c r="C1015" s="2"/>
      <c r="D1015" s="2" t="s">
        <v>5415</v>
      </c>
      <c r="E1015" s="2" t="s">
        <v>5416</v>
      </c>
      <c r="F1015" s="2" t="s">
        <v>7</v>
      </c>
      <c r="G1015" s="2"/>
      <c r="H1015" s="2"/>
      <c r="I1015" s="2"/>
      <c r="J1015" s="2"/>
      <c r="K1015" s="2"/>
      <c r="L1015" s="2"/>
      <c r="M1015" s="2"/>
      <c r="N1015" s="2"/>
      <c r="O1015" s="2"/>
      <c r="P1015" s="2"/>
      <c r="Q1015" s="2"/>
    </row>
    <row r="1016" spans="1:17" s="8" customFormat="1" ht="63.75" thickBot="1" x14ac:dyDescent="0.3">
      <c r="A1016" s="2" t="s">
        <v>5417</v>
      </c>
      <c r="B1016" s="2" t="s">
        <v>5357</v>
      </c>
      <c r="C1016" s="2"/>
      <c r="D1016" s="2" t="s">
        <v>5418</v>
      </c>
      <c r="E1016" s="2" t="s">
        <v>5419</v>
      </c>
      <c r="F1016" s="2" t="s">
        <v>7</v>
      </c>
      <c r="G1016" s="2"/>
      <c r="H1016" s="2"/>
      <c r="I1016" s="2"/>
      <c r="J1016" s="2"/>
      <c r="K1016" s="2"/>
      <c r="L1016" s="2"/>
      <c r="M1016" s="2"/>
      <c r="N1016" s="2"/>
      <c r="O1016" s="2"/>
      <c r="P1016" s="2"/>
      <c r="Q1016" s="2"/>
    </row>
    <row r="1017" spans="1:17" s="8" customFormat="1" ht="48" thickBot="1" x14ac:dyDescent="0.3">
      <c r="A1017" s="2" t="s">
        <v>5420</v>
      </c>
      <c r="B1017" s="2" t="s">
        <v>5421</v>
      </c>
      <c r="C1017" s="2"/>
      <c r="D1017" s="2" t="s">
        <v>5422</v>
      </c>
      <c r="E1017" s="2" t="s">
        <v>5423</v>
      </c>
      <c r="F1017" s="2" t="s">
        <v>7</v>
      </c>
      <c r="G1017" s="2"/>
      <c r="H1017" s="2"/>
      <c r="I1017" s="2"/>
      <c r="J1017" s="2"/>
      <c r="K1017" s="2"/>
      <c r="L1017" s="2"/>
      <c r="M1017" s="2"/>
      <c r="N1017" s="2"/>
      <c r="O1017" s="2"/>
      <c r="P1017" s="2"/>
      <c r="Q1017" s="2"/>
    </row>
    <row r="1018" spans="1:17" s="8" customFormat="1" ht="79.5" thickBot="1" x14ac:dyDescent="0.3">
      <c r="A1018" s="2" t="s">
        <v>790</v>
      </c>
      <c r="B1018" s="2" t="s">
        <v>791</v>
      </c>
      <c r="C1018" s="2"/>
      <c r="D1018" s="2" t="s">
        <v>792</v>
      </c>
      <c r="E1018" s="2" t="s">
        <v>793</v>
      </c>
      <c r="F1018" s="2" t="s">
        <v>7</v>
      </c>
      <c r="G1018" s="2"/>
      <c r="H1018" s="2"/>
      <c r="I1018" s="2"/>
      <c r="J1018" s="2"/>
      <c r="K1018" s="2"/>
      <c r="L1018" s="2"/>
      <c r="M1018" s="2"/>
      <c r="N1018" s="2"/>
      <c r="O1018" s="2"/>
      <c r="P1018" s="2"/>
      <c r="Q1018" s="2"/>
    </row>
    <row r="1019" spans="1:17" s="8" customFormat="1" ht="48" thickBot="1" x14ac:dyDescent="0.3">
      <c r="A1019" s="2" t="s">
        <v>3742</v>
      </c>
      <c r="B1019" s="2" t="s">
        <v>3743</v>
      </c>
      <c r="C1019" s="2"/>
      <c r="D1019" s="2" t="s">
        <v>3744</v>
      </c>
      <c r="E1019" s="2" t="s">
        <v>3745</v>
      </c>
      <c r="F1019" s="2" t="s">
        <v>7</v>
      </c>
      <c r="G1019" s="2"/>
      <c r="H1019" s="2"/>
      <c r="I1019" s="2"/>
      <c r="J1019" s="2"/>
      <c r="K1019" s="2"/>
      <c r="L1019" s="2"/>
      <c r="M1019" s="2"/>
      <c r="N1019" s="2"/>
      <c r="O1019" s="2"/>
      <c r="P1019" s="2"/>
      <c r="Q1019" s="2"/>
    </row>
    <row r="1020" spans="1:17" s="8" customFormat="1" ht="48" thickBot="1" x14ac:dyDescent="0.3">
      <c r="A1020" s="4" t="str">
        <f ca="1">IFERROR(__xludf.DUMMYFUNCTION("""COMPUTED_VALUE"""),"La liberte du commerce et de l'industrie en droit belge et en droit francais / par Antonis Manitakis ; preface de Andre Vanwelkenhuyzen.")</f>
        <v>La liberte du commerce et de l'industrie en droit belge et en droit francais / par Antonis Manitakis ; preface de Andre Vanwelkenhuyzen.</v>
      </c>
      <c r="B1020" s="5" t="str">
        <f ca="1">IFERROR(__xludf.DUMMYFUNCTION("""COMPUTED_VALUE"""),"Μανιτάκης, Αντώνης Ν., 1944-")</f>
        <v>Μανιτάκης, Αντώνης Ν., 1944-</v>
      </c>
      <c r="C1020" s="5"/>
      <c r="D1020" s="4" t="str">
        <f ca="1">IFERROR(__xludf.DUMMYFUNCTION("""COMPUTED_VALUE"""),"Bruxelles : Etablissements Emile Bruylant, 1979.")</f>
        <v>Bruxelles : Etablissements Emile Bruylant, 1979.</v>
      </c>
      <c r="E1020" s="5" t="str">
        <f ca="1">IFERROR(__xludf.DUMMYFUNCTION("""COMPUTED_VALUE"""),"346.7(44+493) ΜανΑ l 1979")</f>
        <v>346.7(44+493) ΜανΑ l 1979</v>
      </c>
      <c r="F1020" s="6" t="str">
        <f ca="1">IFERROR(__xludf.DUMMYFUNCTION("""COMPUTED_VALUE"""),"Αίθουσα Διεθνούς Δικαίου και Εμπορικού Δικαίου")</f>
        <v>Αίθουσα Διεθνούς Δικαίου και Εμπορικού Δικαίου</v>
      </c>
      <c r="G1020" s="2"/>
      <c r="H1020" s="2"/>
      <c r="I1020" s="2"/>
      <c r="J1020" s="2"/>
      <c r="K1020" s="2"/>
      <c r="L1020" s="2"/>
      <c r="M1020" s="2"/>
      <c r="N1020" s="2"/>
      <c r="O1020" s="2"/>
      <c r="P1020" s="2"/>
      <c r="Q1020" s="2"/>
    </row>
    <row r="1021" spans="1:17" s="8" customFormat="1" ht="32.25" thickBot="1" x14ac:dyDescent="0.3">
      <c r="A1021" s="2" t="s">
        <v>5424</v>
      </c>
      <c r="B1021" s="2" t="s">
        <v>5425</v>
      </c>
      <c r="C1021" s="2"/>
      <c r="D1021" s="2" t="s">
        <v>15</v>
      </c>
      <c r="E1021" s="2" t="s">
        <v>5426</v>
      </c>
      <c r="F1021" s="2" t="s">
        <v>7</v>
      </c>
      <c r="G1021" s="2"/>
      <c r="H1021" s="2"/>
      <c r="I1021" s="2"/>
      <c r="J1021" s="2"/>
      <c r="K1021" s="2"/>
      <c r="L1021" s="2"/>
      <c r="M1021" s="2"/>
      <c r="N1021" s="2"/>
      <c r="O1021" s="2"/>
      <c r="P1021" s="2"/>
      <c r="Q1021" s="2"/>
    </row>
    <row r="1022" spans="1:17" s="8" customFormat="1" ht="32.25" thickBot="1" x14ac:dyDescent="0.3">
      <c r="A1022" s="2" t="s">
        <v>2847</v>
      </c>
      <c r="B1022" s="2" t="s">
        <v>2848</v>
      </c>
      <c r="C1022" s="2"/>
      <c r="D1022" s="2" t="s">
        <v>2849</v>
      </c>
      <c r="E1022" s="2" t="s">
        <v>2850</v>
      </c>
      <c r="F1022" s="2" t="s">
        <v>6</v>
      </c>
      <c r="G1022" s="2"/>
      <c r="H1022" s="2"/>
      <c r="I1022" s="2"/>
      <c r="J1022" s="2"/>
      <c r="K1022" s="2"/>
      <c r="L1022" s="2"/>
      <c r="M1022" s="2"/>
      <c r="N1022" s="2"/>
      <c r="O1022" s="2"/>
      <c r="P1022" s="2"/>
      <c r="Q1022" s="2"/>
    </row>
    <row r="1023" spans="1:17" s="8" customFormat="1" ht="79.5" thickBot="1" x14ac:dyDescent="0.3">
      <c r="A1023" s="2" t="s">
        <v>4139</v>
      </c>
      <c r="B1023" s="2" t="s">
        <v>4140</v>
      </c>
      <c r="C1023" s="2" t="s">
        <v>4141</v>
      </c>
      <c r="D1023" s="2" t="s">
        <v>4142</v>
      </c>
      <c r="E1023" s="2" t="s">
        <v>4143</v>
      </c>
      <c r="F1023" s="2" t="s">
        <v>1548</v>
      </c>
      <c r="G1023" s="2"/>
      <c r="H1023" s="2"/>
      <c r="I1023" s="2"/>
      <c r="J1023" s="2"/>
      <c r="K1023" s="2"/>
      <c r="L1023" s="2"/>
      <c r="M1023" s="2"/>
      <c r="N1023" s="2"/>
      <c r="O1023" s="2"/>
      <c r="P1023" s="2"/>
      <c r="Q1023" s="2"/>
    </row>
    <row r="1024" spans="1:17" s="8" customFormat="1" ht="79.5" thickBot="1" x14ac:dyDescent="0.3">
      <c r="A1024" s="2" t="s">
        <v>4139</v>
      </c>
      <c r="B1024" s="2" t="s">
        <v>4140</v>
      </c>
      <c r="C1024" s="2" t="s">
        <v>4141</v>
      </c>
      <c r="D1024" s="2" t="s">
        <v>4142</v>
      </c>
      <c r="E1024" s="2" t="s">
        <v>4144</v>
      </c>
      <c r="F1024" s="2" t="s">
        <v>1548</v>
      </c>
      <c r="G1024" s="2"/>
      <c r="H1024" s="2"/>
      <c r="I1024" s="2"/>
      <c r="J1024" s="2"/>
      <c r="K1024" s="2"/>
      <c r="L1024" s="2"/>
      <c r="M1024" s="2"/>
      <c r="N1024" s="2"/>
      <c r="O1024" s="2"/>
      <c r="P1024" s="2"/>
      <c r="Q1024" s="2"/>
    </row>
    <row r="1025" spans="1:17" s="8" customFormat="1" ht="32.25" thickBot="1" x14ac:dyDescent="0.3">
      <c r="A1025" s="2" t="s">
        <v>2851</v>
      </c>
      <c r="B1025" s="2" t="s">
        <v>2852</v>
      </c>
      <c r="C1025" s="2"/>
      <c r="D1025" s="2" t="s">
        <v>2853</v>
      </c>
      <c r="E1025" s="2" t="s">
        <v>2854</v>
      </c>
      <c r="F1025" s="2" t="s">
        <v>6</v>
      </c>
      <c r="G1025" s="2"/>
      <c r="H1025" s="2"/>
      <c r="I1025" s="2"/>
      <c r="J1025" s="2"/>
      <c r="K1025" s="2"/>
      <c r="L1025" s="2"/>
      <c r="M1025" s="2"/>
      <c r="N1025" s="2"/>
      <c r="O1025" s="2"/>
      <c r="P1025" s="2"/>
      <c r="Q1025" s="2"/>
    </row>
    <row r="1026" spans="1:17" s="8" customFormat="1" ht="63.75" thickBot="1" x14ac:dyDescent="0.3">
      <c r="A1026" s="2" t="s">
        <v>2060</v>
      </c>
      <c r="B1026" s="2" t="s">
        <v>2061</v>
      </c>
      <c r="C1026" s="2" t="s">
        <v>2062</v>
      </c>
      <c r="D1026" s="2" t="s">
        <v>2063</v>
      </c>
      <c r="E1026" s="2" t="s">
        <v>2064</v>
      </c>
      <c r="F1026" s="2" t="s">
        <v>6</v>
      </c>
      <c r="G1026" s="2"/>
      <c r="H1026" s="2"/>
      <c r="I1026" s="2"/>
      <c r="J1026" s="2"/>
      <c r="K1026" s="2"/>
      <c r="L1026" s="2"/>
      <c r="M1026" s="2"/>
      <c r="N1026" s="2"/>
      <c r="O1026" s="2"/>
      <c r="P1026" s="2"/>
      <c r="Q1026" s="2"/>
    </row>
    <row r="1027" spans="1:17" s="8" customFormat="1" ht="48" thickBot="1" x14ac:dyDescent="0.3">
      <c r="A1027" s="2" t="s">
        <v>225</v>
      </c>
      <c r="B1027" s="2"/>
      <c r="C1027" s="2" t="s">
        <v>223</v>
      </c>
      <c r="D1027" s="2" t="s">
        <v>224</v>
      </c>
      <c r="E1027" s="2" t="s">
        <v>222</v>
      </c>
      <c r="F1027" s="2" t="s">
        <v>6</v>
      </c>
      <c r="G1027" s="2"/>
      <c r="H1027" s="2"/>
      <c r="I1027" s="2"/>
      <c r="J1027" s="2"/>
      <c r="K1027" s="2"/>
      <c r="L1027" s="2"/>
      <c r="M1027" s="2"/>
      <c r="N1027" s="2"/>
      <c r="O1027" s="2"/>
      <c r="P1027" s="2"/>
      <c r="Q1027" s="2"/>
    </row>
    <row r="1028" spans="1:17" s="8" customFormat="1" ht="189.75" thickBot="1" x14ac:dyDescent="0.3">
      <c r="A1028" s="2" t="s">
        <v>217</v>
      </c>
      <c r="B1028" s="2" t="s">
        <v>218</v>
      </c>
      <c r="C1028" s="2" t="s">
        <v>220</v>
      </c>
      <c r="D1028" s="2" t="s">
        <v>221</v>
      </c>
      <c r="E1028" s="2" t="s">
        <v>219</v>
      </c>
      <c r="F1028" s="2" t="s">
        <v>6</v>
      </c>
      <c r="G1028" s="2"/>
      <c r="H1028" s="2"/>
      <c r="I1028" s="2"/>
      <c r="J1028" s="2"/>
      <c r="K1028" s="2"/>
      <c r="L1028" s="2"/>
      <c r="M1028" s="2"/>
      <c r="N1028" s="2"/>
      <c r="O1028" s="2"/>
      <c r="P1028" s="2"/>
      <c r="Q1028" s="2"/>
    </row>
    <row r="1029" spans="1:17" s="8" customFormat="1" ht="205.5" thickBot="1" x14ac:dyDescent="0.3">
      <c r="A1029" s="2" t="s">
        <v>217</v>
      </c>
      <c r="B1029" s="2" t="s">
        <v>218</v>
      </c>
      <c r="C1029" s="2" t="s">
        <v>215</v>
      </c>
      <c r="D1029" s="2" t="s">
        <v>216</v>
      </c>
      <c r="E1029" s="2" t="s">
        <v>214</v>
      </c>
      <c r="F1029" s="2" t="s">
        <v>6</v>
      </c>
      <c r="G1029" s="2"/>
      <c r="H1029" s="2"/>
      <c r="I1029" s="2"/>
      <c r="J1029" s="2"/>
      <c r="K1029" s="2"/>
      <c r="L1029" s="2"/>
      <c r="M1029" s="2"/>
      <c r="N1029" s="2"/>
      <c r="O1029" s="2"/>
      <c r="P1029" s="2"/>
      <c r="Q1029" s="2"/>
    </row>
    <row r="1030" spans="1:17" s="8" customFormat="1" ht="205.5" thickBot="1" x14ac:dyDescent="0.3">
      <c r="A1030" s="2" t="s">
        <v>234</v>
      </c>
      <c r="B1030" s="2" t="s">
        <v>235</v>
      </c>
      <c r="C1030" s="2" t="s">
        <v>232</v>
      </c>
      <c r="D1030" s="2" t="s">
        <v>233</v>
      </c>
      <c r="E1030" s="2" t="s">
        <v>231</v>
      </c>
      <c r="F1030" s="2" t="s">
        <v>6</v>
      </c>
      <c r="G1030" s="2"/>
      <c r="H1030" s="2"/>
      <c r="I1030" s="2"/>
      <c r="J1030" s="2"/>
      <c r="K1030" s="2"/>
      <c r="L1030" s="2"/>
      <c r="M1030" s="2"/>
      <c r="N1030" s="2"/>
      <c r="O1030" s="2"/>
      <c r="P1030" s="2"/>
      <c r="Q1030" s="2"/>
    </row>
    <row r="1031" spans="1:17" s="8" customFormat="1" ht="79.5" thickBot="1" x14ac:dyDescent="0.3">
      <c r="A1031" s="2" t="s">
        <v>2855</v>
      </c>
      <c r="B1031" s="2" t="s">
        <v>2856</v>
      </c>
      <c r="C1031" s="2"/>
      <c r="D1031" s="2" t="s">
        <v>2857</v>
      </c>
      <c r="E1031" s="2" t="s">
        <v>2858</v>
      </c>
      <c r="F1031" s="2" t="s">
        <v>6</v>
      </c>
      <c r="G1031" s="2"/>
      <c r="H1031" s="2"/>
      <c r="I1031" s="2"/>
      <c r="J1031" s="2"/>
      <c r="K1031" s="2"/>
      <c r="L1031" s="2"/>
      <c r="M1031" s="2"/>
      <c r="N1031" s="2"/>
      <c r="O1031" s="2"/>
      <c r="P1031" s="2"/>
      <c r="Q1031" s="2"/>
    </row>
    <row r="1032" spans="1:17" s="8" customFormat="1" ht="48" thickBot="1" x14ac:dyDescent="0.3">
      <c r="A1032" s="2" t="s">
        <v>2065</v>
      </c>
      <c r="B1032" s="2" t="s">
        <v>2066</v>
      </c>
      <c r="C1032" s="2"/>
      <c r="D1032" s="2" t="s">
        <v>2067</v>
      </c>
      <c r="E1032" s="2" t="s">
        <v>2068</v>
      </c>
      <c r="F1032" s="2" t="s">
        <v>6</v>
      </c>
      <c r="G1032" s="2"/>
      <c r="H1032" s="2"/>
      <c r="I1032" s="2"/>
      <c r="J1032" s="2"/>
      <c r="K1032" s="2"/>
      <c r="L1032" s="2"/>
      <c r="M1032" s="2"/>
      <c r="N1032" s="2"/>
      <c r="O1032" s="2"/>
      <c r="P1032" s="2"/>
      <c r="Q1032" s="2"/>
    </row>
    <row r="1033" spans="1:17" s="8" customFormat="1" ht="32.25" thickBot="1" x14ac:dyDescent="0.3">
      <c r="A1033" s="2" t="s">
        <v>2688</v>
      </c>
      <c r="B1033" s="2" t="s">
        <v>2689</v>
      </c>
      <c r="C1033" s="2"/>
      <c r="D1033" s="2" t="s">
        <v>2690</v>
      </c>
      <c r="E1033" s="2" t="s">
        <v>2691</v>
      </c>
      <c r="F1033" s="2" t="s">
        <v>6</v>
      </c>
      <c r="G1033" s="2"/>
      <c r="H1033" s="2"/>
      <c r="I1033" s="2"/>
      <c r="J1033" s="2"/>
      <c r="K1033" s="2"/>
      <c r="L1033" s="2"/>
      <c r="M1033" s="2"/>
      <c r="N1033" s="2"/>
      <c r="O1033" s="2"/>
      <c r="P1033" s="2"/>
      <c r="Q1033" s="2"/>
    </row>
    <row r="1034" spans="1:17" s="8" customFormat="1" ht="32.25" thickBot="1" x14ac:dyDescent="0.3">
      <c r="A1034" s="2" t="s">
        <v>1274</v>
      </c>
      <c r="B1034" s="2"/>
      <c r="C1034" s="2"/>
      <c r="D1034" s="2" t="s">
        <v>1275</v>
      </c>
      <c r="E1034" s="2" t="s">
        <v>1276</v>
      </c>
      <c r="F1034" s="2" t="s">
        <v>6</v>
      </c>
      <c r="G1034" s="2"/>
      <c r="H1034" s="2"/>
      <c r="I1034" s="2"/>
      <c r="J1034" s="2"/>
      <c r="K1034" s="2"/>
      <c r="L1034" s="2"/>
      <c r="M1034" s="2"/>
      <c r="N1034" s="2"/>
      <c r="O1034" s="2"/>
      <c r="P1034" s="2"/>
      <c r="Q1034" s="2"/>
    </row>
    <row r="1035" spans="1:17" s="8" customFormat="1" ht="32.25" thickBot="1" x14ac:dyDescent="0.3">
      <c r="A1035" s="2" t="s">
        <v>2069</v>
      </c>
      <c r="B1035" s="2" t="s">
        <v>2070</v>
      </c>
      <c r="C1035" s="2" t="s">
        <v>2071</v>
      </c>
      <c r="D1035" s="2" t="s">
        <v>1077</v>
      </c>
      <c r="E1035" s="2" t="s">
        <v>2072</v>
      </c>
      <c r="F1035" s="2" t="s">
        <v>6</v>
      </c>
      <c r="G1035" s="2"/>
      <c r="H1035" s="2"/>
      <c r="I1035" s="2"/>
      <c r="J1035" s="2"/>
      <c r="K1035" s="2"/>
      <c r="L1035" s="2"/>
      <c r="M1035" s="2"/>
      <c r="N1035" s="2"/>
      <c r="O1035" s="2"/>
      <c r="P1035" s="2"/>
      <c r="Q1035" s="2"/>
    </row>
    <row r="1036" spans="1:17" s="8" customFormat="1" ht="48" thickBot="1" x14ac:dyDescent="0.3">
      <c r="A1036" s="2" t="s">
        <v>4505</v>
      </c>
      <c r="B1036" s="2" t="s">
        <v>4506</v>
      </c>
      <c r="C1036" s="2"/>
      <c r="D1036" s="2" t="s">
        <v>4507</v>
      </c>
      <c r="E1036" s="2" t="s">
        <v>4508</v>
      </c>
      <c r="F1036" s="2" t="s">
        <v>6</v>
      </c>
      <c r="G1036" s="2"/>
      <c r="H1036" s="2"/>
      <c r="I1036" s="2"/>
      <c r="J1036" s="2"/>
      <c r="K1036" s="2"/>
      <c r="L1036" s="2"/>
      <c r="M1036" s="2"/>
      <c r="N1036" s="2"/>
      <c r="O1036" s="2"/>
      <c r="P1036" s="2"/>
      <c r="Q1036" s="2"/>
    </row>
    <row r="1037" spans="1:17" s="8" customFormat="1" ht="32.25" thickBot="1" x14ac:dyDescent="0.3">
      <c r="A1037" s="2" t="s">
        <v>209</v>
      </c>
      <c r="B1037" s="2" t="s">
        <v>210</v>
      </c>
      <c r="C1037" s="2" t="s">
        <v>207</v>
      </c>
      <c r="D1037" s="2" t="s">
        <v>208</v>
      </c>
      <c r="E1037" s="2" t="s">
        <v>206</v>
      </c>
      <c r="F1037" s="2" t="s">
        <v>6</v>
      </c>
      <c r="G1037" s="2"/>
      <c r="H1037" s="2"/>
      <c r="I1037" s="2"/>
      <c r="J1037" s="2"/>
      <c r="K1037" s="2"/>
      <c r="L1037" s="2"/>
      <c r="M1037" s="2"/>
      <c r="N1037" s="2"/>
      <c r="O1037" s="2"/>
      <c r="P1037" s="2"/>
      <c r="Q1037" s="2"/>
    </row>
    <row r="1038" spans="1:17" s="8" customFormat="1" ht="32.25" thickBot="1" x14ac:dyDescent="0.3">
      <c r="A1038" s="2" t="s">
        <v>2859</v>
      </c>
      <c r="B1038" s="2" t="s">
        <v>2860</v>
      </c>
      <c r="C1038" s="2"/>
      <c r="D1038" s="2" t="s">
        <v>2861</v>
      </c>
      <c r="E1038" s="2" t="s">
        <v>2862</v>
      </c>
      <c r="F1038" s="2" t="s">
        <v>6</v>
      </c>
      <c r="G1038" s="2"/>
      <c r="H1038" s="2"/>
      <c r="I1038" s="2"/>
      <c r="J1038" s="2"/>
      <c r="K1038" s="2"/>
      <c r="L1038" s="2"/>
      <c r="M1038" s="2"/>
      <c r="N1038" s="2"/>
      <c r="O1038" s="2"/>
      <c r="P1038" s="2"/>
      <c r="Q1038" s="2"/>
    </row>
    <row r="1039" spans="1:17" s="8" customFormat="1" ht="48" thickBot="1" x14ac:dyDescent="0.3">
      <c r="A1039" s="2" t="s">
        <v>2073</v>
      </c>
      <c r="B1039" s="2"/>
      <c r="C1039" s="2"/>
      <c r="D1039" s="2" t="s">
        <v>2074</v>
      </c>
      <c r="E1039" s="2" t="s">
        <v>2075</v>
      </c>
      <c r="F1039" s="2" t="s">
        <v>6</v>
      </c>
      <c r="G1039" s="2"/>
      <c r="H1039" s="2"/>
      <c r="I1039" s="2"/>
      <c r="J1039" s="2"/>
      <c r="K1039" s="2"/>
      <c r="L1039" s="2"/>
      <c r="M1039" s="2"/>
      <c r="N1039" s="2"/>
      <c r="O1039" s="2"/>
      <c r="P1039" s="2"/>
      <c r="Q1039" s="2"/>
    </row>
    <row r="1040" spans="1:17" s="8" customFormat="1" ht="32.25" thickBot="1" x14ac:dyDescent="0.3">
      <c r="A1040" s="2" t="s">
        <v>2692</v>
      </c>
      <c r="B1040" s="2"/>
      <c r="C1040" s="2"/>
      <c r="D1040" s="2" t="s">
        <v>2693</v>
      </c>
      <c r="E1040" s="2" t="s">
        <v>2694</v>
      </c>
      <c r="F1040" s="2" t="s">
        <v>6</v>
      </c>
      <c r="G1040" s="2"/>
      <c r="H1040" s="2"/>
      <c r="I1040" s="2"/>
      <c r="J1040" s="2"/>
      <c r="K1040" s="2"/>
      <c r="L1040" s="2"/>
      <c r="M1040" s="2"/>
      <c r="N1040" s="2"/>
      <c r="O1040" s="2"/>
      <c r="P1040" s="2"/>
      <c r="Q1040" s="2"/>
    </row>
    <row r="1041" spans="1:17" s="8" customFormat="1" ht="32.25" thickBot="1" x14ac:dyDescent="0.3">
      <c r="A1041" s="2" t="s">
        <v>2692</v>
      </c>
      <c r="B1041" s="2"/>
      <c r="C1041" s="2"/>
      <c r="D1041" s="2" t="s">
        <v>2693</v>
      </c>
      <c r="E1041" s="2" t="s">
        <v>2694</v>
      </c>
      <c r="F1041" s="2" t="s">
        <v>6</v>
      </c>
      <c r="G1041" s="2"/>
      <c r="H1041" s="2"/>
      <c r="I1041" s="2"/>
      <c r="J1041" s="2"/>
      <c r="K1041" s="2"/>
      <c r="L1041" s="2"/>
      <c r="M1041" s="2"/>
      <c r="N1041" s="2"/>
      <c r="O1041" s="2"/>
      <c r="P1041" s="2"/>
      <c r="Q1041" s="2"/>
    </row>
    <row r="1042" spans="1:17" s="8" customFormat="1" ht="48" thickBot="1" x14ac:dyDescent="0.3">
      <c r="A1042" s="2" t="s">
        <v>2863</v>
      </c>
      <c r="B1042" s="2"/>
      <c r="C1042" s="2"/>
      <c r="D1042" s="2" t="s">
        <v>2864</v>
      </c>
      <c r="E1042" s="2" t="s">
        <v>2865</v>
      </c>
      <c r="F1042" s="2" t="s">
        <v>6</v>
      </c>
      <c r="G1042" s="2"/>
      <c r="H1042" s="2"/>
      <c r="I1042" s="2"/>
      <c r="J1042" s="2"/>
      <c r="K1042" s="2"/>
      <c r="L1042" s="2"/>
      <c r="M1042" s="2"/>
      <c r="N1042" s="2"/>
      <c r="O1042" s="2"/>
      <c r="P1042" s="2"/>
      <c r="Q1042" s="2"/>
    </row>
    <row r="1043" spans="1:17" s="8" customFormat="1" ht="48" thickBot="1" x14ac:dyDescent="0.3">
      <c r="A1043" s="4" t="str">
        <f ca="1">IFERROR(__xludf.DUMMYFUNCTION("""COMPUTED_VALUE"""),"La riforma dei codici in Europa e il progetto di codice civile europeo : materiali dei seminari 2001 / raccolti da Guido Alpa, Emilio Nicola Buccico.")</f>
        <v>La riforma dei codici in Europa e il progetto di codice civile europeo : materiali dei seminari 2001 / raccolti da Guido Alpa, Emilio Nicola Buccico.</v>
      </c>
      <c r="B1043" s="5"/>
      <c r="C1043" s="5"/>
      <c r="D1043" s="4" t="str">
        <f ca="1">IFERROR(__xludf.DUMMYFUNCTION("""COMPUTED_VALUE"""),"Milano : Giuffrè, 2002.")</f>
        <v>Milano : Giuffrè, 2002.</v>
      </c>
      <c r="E1043" s="5" t="str">
        <f ca="1">IFERROR(__xludf.DUMMYFUNCTION("""COMPUTED_VALUE"""),"347‪(4-672EU)‬‪(063)‬ RCE2001 2002")</f>
        <v>347‪(4-672EU)‬‪(063)‬ RCE2001 2002</v>
      </c>
      <c r="F1043" s="6" t="str">
        <f ca="1">IFERROR(__xludf.DUMMYFUNCTION("""COMPUTED_VALUE"""),"Αίθουσα Αστικού και Αστικού Δικονομικού Δικαίου")</f>
        <v>Αίθουσα Αστικού και Αστικού Δικονομικού Δικαίου</v>
      </c>
      <c r="G1043" s="2"/>
      <c r="H1043" s="2"/>
      <c r="I1043" s="2"/>
      <c r="J1043" s="2"/>
      <c r="K1043" s="2"/>
      <c r="L1043" s="2"/>
      <c r="M1043" s="2"/>
      <c r="N1043" s="2"/>
      <c r="O1043" s="2"/>
      <c r="P1043" s="2"/>
      <c r="Q1043" s="2"/>
    </row>
    <row r="1044" spans="1:17" s="8" customFormat="1" ht="63.75" thickBot="1" x14ac:dyDescent="0.3">
      <c r="A1044" s="2" t="s">
        <v>2076</v>
      </c>
      <c r="B1044" s="2"/>
      <c r="C1044" s="2" t="s">
        <v>2077</v>
      </c>
      <c r="D1044" s="2" t="s">
        <v>2078</v>
      </c>
      <c r="E1044" s="2" t="s">
        <v>2079</v>
      </c>
      <c r="F1044" s="2" t="s">
        <v>6</v>
      </c>
      <c r="G1044" s="2"/>
      <c r="H1044" s="2"/>
      <c r="I1044" s="2"/>
      <c r="J1044" s="2"/>
      <c r="K1044" s="2"/>
      <c r="L1044" s="2"/>
      <c r="M1044" s="2"/>
      <c r="N1044" s="2"/>
      <c r="O1044" s="2"/>
      <c r="P1044" s="2"/>
      <c r="Q1044" s="2"/>
    </row>
    <row r="1045" spans="1:17" s="8" customFormat="1" ht="32.25" thickBot="1" x14ac:dyDescent="0.3">
      <c r="A1045" s="4" t="str">
        <f ca="1">IFERROR(__xludf.DUMMYFUNCTION("""COMPUTED_VALUE"""),"Μελέται αστικού δικαίου και πολιτικής δικονομίας : ερμηνευτικοί προβληματισμοί / Αστερίου Κ. Γεωργιάδου.")</f>
        <v>Μελέται αστικού δικαίου και πολιτικής δικονομίας : ερμηνευτικοί προβληματισμοί / Αστερίου Κ. Γεωργιάδου.</v>
      </c>
      <c r="B1045" s="5" t="str">
        <f ca="1">IFERROR(__xludf.DUMMYFUNCTION("""COMPUTED_VALUE"""),"Γεωργιάδης, Αστέριος Κ.")</f>
        <v>Γεωργιάδης, Αστέριος Κ.</v>
      </c>
      <c r="C1045" s="5"/>
      <c r="D1045" s="4" t="str">
        <f ca="1">IFERROR(__xludf.DUMMYFUNCTION("""COMPUTED_VALUE"""),"Αθήνα : Αφοί Σάκκουλα, 1973-1991.")</f>
        <v>Αθήνα : Αφοί Σάκκουλα, 1973-1991.</v>
      </c>
      <c r="E1045" s="5" t="str">
        <f ca="1">IFERROR(__xludf.DUMMYFUNCTION("""COMPUTED_VALUE"""),"347(495) ΓεωΑ μ 1991 2")</f>
        <v>347(495) ΓεωΑ μ 1991 2</v>
      </c>
      <c r="F1045" s="6" t="str">
        <f ca="1">IFERROR(__xludf.DUMMYFUNCTION("""COMPUTED_VALUE"""),"Αίθουσα Αστικού και Αστικού Δικονομικού Δικαίου")</f>
        <v>Αίθουσα Αστικού και Αστικού Δικονομικού Δικαίου</v>
      </c>
      <c r="G1045" s="2"/>
      <c r="H1045" s="2"/>
      <c r="I1045" s="2"/>
      <c r="J1045" s="2"/>
      <c r="K1045" s="2"/>
      <c r="L1045" s="2"/>
      <c r="M1045" s="2"/>
      <c r="N1045" s="2"/>
      <c r="O1045" s="2"/>
      <c r="P1045" s="2"/>
      <c r="Q1045" s="2"/>
    </row>
    <row r="1046" spans="1:17" s="8" customFormat="1" ht="63.75" thickBot="1" x14ac:dyDescent="0.3">
      <c r="A1046" s="2" t="s">
        <v>2866</v>
      </c>
      <c r="B1046" s="2"/>
      <c r="C1046" s="2"/>
      <c r="D1046" s="2" t="s">
        <v>2867</v>
      </c>
      <c r="E1046" s="2" t="s">
        <v>2868</v>
      </c>
      <c r="F1046" s="2" t="s">
        <v>6</v>
      </c>
      <c r="G1046" s="2"/>
      <c r="H1046" s="2"/>
      <c r="I1046" s="2"/>
      <c r="J1046" s="2"/>
      <c r="K1046" s="2"/>
      <c r="L1046" s="2"/>
      <c r="M1046" s="2"/>
      <c r="N1046" s="2"/>
      <c r="O1046" s="2"/>
      <c r="P1046" s="2"/>
      <c r="Q1046" s="2"/>
    </row>
    <row r="1047" spans="1:17" s="8" customFormat="1" ht="111" thickBot="1" x14ac:dyDescent="0.3">
      <c r="A1047" s="2" t="s">
        <v>2869</v>
      </c>
      <c r="B1047" s="2" t="s">
        <v>2870</v>
      </c>
      <c r="C1047" s="2" t="s">
        <v>2871</v>
      </c>
      <c r="D1047" s="2" t="s">
        <v>2872</v>
      </c>
      <c r="E1047" s="2" t="s">
        <v>2873</v>
      </c>
      <c r="F1047" s="2" t="s">
        <v>6</v>
      </c>
      <c r="G1047" s="2"/>
      <c r="H1047" s="2"/>
      <c r="I1047" s="2"/>
      <c r="J1047" s="2"/>
      <c r="K1047" s="2"/>
      <c r="L1047" s="2"/>
      <c r="M1047" s="2"/>
      <c r="N1047" s="2"/>
      <c r="O1047" s="2"/>
      <c r="P1047" s="2"/>
      <c r="Q1047" s="2"/>
    </row>
    <row r="1048" spans="1:17" s="8" customFormat="1" ht="32.25" thickBot="1" x14ac:dyDescent="0.3">
      <c r="A1048" s="2" t="s">
        <v>1277</v>
      </c>
      <c r="B1048" s="2" t="s">
        <v>1278</v>
      </c>
      <c r="C1048" s="2" t="s">
        <v>21</v>
      </c>
      <c r="D1048" s="2" t="s">
        <v>1279</v>
      </c>
      <c r="E1048" s="2" t="s">
        <v>1280</v>
      </c>
      <c r="F1048" s="2" t="s">
        <v>6</v>
      </c>
      <c r="G1048" s="2"/>
      <c r="H1048" s="2"/>
      <c r="I1048" s="2"/>
      <c r="J1048" s="2"/>
      <c r="K1048" s="2"/>
      <c r="L1048" s="2"/>
      <c r="M1048" s="2"/>
      <c r="N1048" s="2"/>
      <c r="O1048" s="2"/>
      <c r="P1048" s="2"/>
      <c r="Q1048" s="2"/>
    </row>
    <row r="1049" spans="1:17" s="8" customFormat="1" ht="48" thickBot="1" x14ac:dyDescent="0.3">
      <c r="A1049" s="2" t="s">
        <v>2695</v>
      </c>
      <c r="B1049" s="2" t="s">
        <v>2696</v>
      </c>
      <c r="C1049" s="2"/>
      <c r="D1049" s="2" t="s">
        <v>2697</v>
      </c>
      <c r="E1049" s="2" t="s">
        <v>2698</v>
      </c>
      <c r="F1049" s="2" t="s">
        <v>6</v>
      </c>
      <c r="G1049" s="2"/>
      <c r="H1049" s="2"/>
      <c r="I1049" s="2"/>
      <c r="J1049" s="2"/>
      <c r="K1049" s="2"/>
      <c r="L1049" s="2"/>
      <c r="M1049" s="2"/>
      <c r="N1049" s="2"/>
      <c r="O1049" s="2"/>
      <c r="P1049" s="2"/>
      <c r="Q1049" s="2"/>
    </row>
    <row r="1050" spans="1:17" s="8" customFormat="1" ht="48" thickBot="1" x14ac:dyDescent="0.3">
      <c r="A1050" s="2" t="s">
        <v>2874</v>
      </c>
      <c r="B1050" s="2"/>
      <c r="C1050" s="2"/>
      <c r="D1050" s="2" t="s">
        <v>2875</v>
      </c>
      <c r="E1050" s="2" t="s">
        <v>2876</v>
      </c>
      <c r="F1050" s="2" t="s">
        <v>6</v>
      </c>
      <c r="G1050" s="2"/>
      <c r="H1050" s="2"/>
      <c r="I1050" s="2"/>
      <c r="J1050" s="2"/>
      <c r="K1050" s="2"/>
      <c r="L1050" s="2"/>
      <c r="M1050" s="2"/>
      <c r="N1050" s="2"/>
      <c r="O1050" s="2"/>
      <c r="P1050" s="2"/>
      <c r="Q1050" s="2"/>
    </row>
    <row r="1051" spans="1:17" s="8" customFormat="1" ht="32.25" thickBot="1" x14ac:dyDescent="0.3">
      <c r="A1051" s="2" t="s">
        <v>83</v>
      </c>
      <c r="B1051" s="2" t="s">
        <v>84</v>
      </c>
      <c r="C1051" s="2"/>
      <c r="D1051" s="2" t="s">
        <v>82</v>
      </c>
      <c r="E1051" s="2" t="s">
        <v>81</v>
      </c>
      <c r="F1051" s="2" t="s">
        <v>12</v>
      </c>
      <c r="G1051" s="2"/>
      <c r="H1051" s="2"/>
      <c r="I1051" s="2"/>
      <c r="J1051" s="2"/>
      <c r="K1051" s="2"/>
      <c r="L1051" s="2"/>
      <c r="M1051" s="2"/>
      <c r="N1051" s="2"/>
      <c r="O1051" s="2"/>
      <c r="P1051" s="2"/>
      <c r="Q1051" s="2"/>
    </row>
    <row r="1052" spans="1:17" s="8" customFormat="1" ht="79.5" thickBot="1" x14ac:dyDescent="0.3">
      <c r="A1052" s="2" t="s">
        <v>204</v>
      </c>
      <c r="B1052" s="2" t="s">
        <v>205</v>
      </c>
      <c r="C1052" s="2" t="s">
        <v>202</v>
      </c>
      <c r="D1052" s="2" t="s">
        <v>203</v>
      </c>
      <c r="E1052" s="2" t="s">
        <v>201</v>
      </c>
      <c r="F1052" s="2" t="s">
        <v>6</v>
      </c>
      <c r="G1052" s="2"/>
      <c r="H1052" s="2"/>
      <c r="I1052" s="2"/>
      <c r="J1052" s="2"/>
      <c r="K1052" s="2"/>
      <c r="L1052" s="2"/>
      <c r="M1052" s="2"/>
      <c r="N1052" s="2"/>
      <c r="O1052" s="2"/>
      <c r="P1052" s="2"/>
      <c r="Q1052" s="2"/>
    </row>
    <row r="1053" spans="1:17" s="8" customFormat="1" ht="32.25" thickBot="1" x14ac:dyDescent="0.3">
      <c r="A1053" s="2" t="s">
        <v>30</v>
      </c>
      <c r="B1053" s="2" t="s">
        <v>31</v>
      </c>
      <c r="C1053" s="2"/>
      <c r="D1053" s="2" t="s">
        <v>29</v>
      </c>
      <c r="E1053" s="2" t="s">
        <v>28</v>
      </c>
      <c r="F1053" s="2" t="s">
        <v>6</v>
      </c>
      <c r="G1053" s="2"/>
      <c r="H1053" s="2"/>
      <c r="I1053" s="2"/>
      <c r="J1053" s="2"/>
      <c r="K1053" s="2"/>
      <c r="L1053" s="2"/>
      <c r="M1053" s="2"/>
      <c r="N1053" s="2"/>
      <c r="O1053" s="2"/>
      <c r="P1053" s="2"/>
      <c r="Q1053" s="2"/>
    </row>
    <row r="1054" spans="1:17" s="8" customFormat="1" ht="32.25" thickBot="1" x14ac:dyDescent="0.3">
      <c r="A1054" s="2" t="s">
        <v>2699</v>
      </c>
      <c r="B1054" s="2" t="s">
        <v>2700</v>
      </c>
      <c r="C1054" s="2"/>
      <c r="D1054" s="2" t="s">
        <v>2701</v>
      </c>
      <c r="E1054" s="2" t="s">
        <v>2702</v>
      </c>
      <c r="F1054" s="2" t="s">
        <v>6</v>
      </c>
      <c r="G1054" s="2"/>
      <c r="H1054" s="2"/>
      <c r="I1054" s="2"/>
      <c r="J1054" s="2"/>
      <c r="K1054" s="2"/>
      <c r="L1054" s="2"/>
      <c r="M1054" s="2"/>
      <c r="N1054" s="2"/>
      <c r="O1054" s="2"/>
      <c r="P1054" s="2"/>
      <c r="Q1054" s="2"/>
    </row>
    <row r="1055" spans="1:17" s="8" customFormat="1" ht="32.25" thickBot="1" x14ac:dyDescent="0.3">
      <c r="A1055" s="2" t="s">
        <v>4509</v>
      </c>
      <c r="B1055" s="2" t="s">
        <v>2900</v>
      </c>
      <c r="C1055" s="2"/>
      <c r="D1055" s="2" t="s">
        <v>4510</v>
      </c>
      <c r="E1055" s="2" t="s">
        <v>4511</v>
      </c>
      <c r="F1055" s="2" t="s">
        <v>6</v>
      </c>
      <c r="G1055" s="2"/>
      <c r="H1055" s="2"/>
      <c r="I1055" s="2"/>
      <c r="J1055" s="2"/>
      <c r="K1055" s="2"/>
      <c r="L1055" s="2"/>
      <c r="M1055" s="2"/>
      <c r="N1055" s="2"/>
      <c r="O1055" s="2"/>
      <c r="P1055" s="2"/>
      <c r="Q1055" s="2"/>
    </row>
    <row r="1056" spans="1:17" s="8" customFormat="1" ht="32.25" thickBot="1" x14ac:dyDescent="0.3">
      <c r="A1056" s="2" t="s">
        <v>5427</v>
      </c>
      <c r="B1056" s="2" t="s">
        <v>5428</v>
      </c>
      <c r="C1056" s="2" t="s">
        <v>5429</v>
      </c>
      <c r="D1056" s="2" t="s">
        <v>5430</v>
      </c>
      <c r="E1056" s="2" t="s">
        <v>5431</v>
      </c>
      <c r="F1056" s="2" t="s">
        <v>6</v>
      </c>
      <c r="G1056" s="2"/>
      <c r="H1056" s="2"/>
      <c r="I1056" s="2"/>
      <c r="J1056" s="2"/>
      <c r="K1056" s="2"/>
      <c r="L1056" s="2"/>
      <c r="M1056" s="2"/>
      <c r="N1056" s="2"/>
      <c r="O1056" s="2"/>
      <c r="P1056" s="2"/>
      <c r="Q1056" s="2"/>
    </row>
    <row r="1057" spans="1:17" s="8" customFormat="1" ht="32.25" thickBot="1" x14ac:dyDescent="0.3">
      <c r="A1057" s="2" t="s">
        <v>4929</v>
      </c>
      <c r="B1057" s="2" t="s">
        <v>4930</v>
      </c>
      <c r="C1057" s="2"/>
      <c r="D1057" s="2" t="s">
        <v>4931</v>
      </c>
      <c r="E1057" s="2" t="s">
        <v>4932</v>
      </c>
      <c r="F1057" s="2" t="s">
        <v>6</v>
      </c>
      <c r="G1057" s="2"/>
      <c r="H1057" s="2"/>
      <c r="I1057" s="2"/>
      <c r="J1057" s="2"/>
      <c r="K1057" s="2"/>
      <c r="L1057" s="2"/>
      <c r="M1057" s="2"/>
      <c r="N1057" s="2"/>
      <c r="O1057" s="2"/>
      <c r="P1057" s="2"/>
      <c r="Q1057" s="2"/>
    </row>
    <row r="1058" spans="1:17" s="8" customFormat="1" ht="32.25" thickBot="1" x14ac:dyDescent="0.3">
      <c r="A1058" s="4" t="str">
        <f ca="1">IFERROR(__xludf.DUMMYFUNCTION("""COMPUTED_VALUE"""),"Πραγματεία περί αιρέσεων κατά το ρωμαϊκόν και βυζαντινόν δίκαιον / υπό Δημ. Θεοφανοπούλου.")</f>
        <v>Πραγματεία περί αιρέσεων κατά το ρωμαϊκόν και βυζαντινόν δίκαιον / υπό Δημ. Θεοφανοπούλου.</v>
      </c>
      <c r="B1058" s="5" t="str">
        <f ca="1">IFERROR(__xludf.DUMMYFUNCTION("""COMPUTED_VALUE"""),"Θεοφανόπουλος, Δημήτριος Π., 1847-1922.")</f>
        <v>Θεοφανόπουλος, Δημήτριος Π., 1847-1922.</v>
      </c>
      <c r="C1058" s="5"/>
      <c r="D1058" s="4" t="str">
        <f ca="1">IFERROR(__xludf.DUMMYFUNCTION("""COMPUTED_VALUE"""),"Εν Αθήναις : [χ.ό.], 1875.")</f>
        <v>Εν Αθήναις : [χ.ό.], 1875.</v>
      </c>
      <c r="E1058" s="5" t="str">
        <f ca="1">IFERROR(__xludf.DUMMYFUNCTION("""COMPUTED_VALUE"""),"347.132 ΘεοΔ π 1875")</f>
        <v>347.132 ΘεοΔ π 1875</v>
      </c>
      <c r="F1058" s="6" t="str">
        <f ca="1">IFERROR(__xludf.DUMMYFUNCTION("""COMPUTED_VALUE"""),"Αίθουσα σπάνιου υλικού")</f>
        <v>Αίθουσα σπάνιου υλικού</v>
      </c>
      <c r="G1058" s="2"/>
      <c r="H1058" s="2"/>
      <c r="I1058" s="2"/>
      <c r="J1058" s="2"/>
      <c r="K1058" s="2"/>
      <c r="L1058" s="2"/>
      <c r="M1058" s="2"/>
      <c r="N1058" s="2"/>
      <c r="O1058" s="2"/>
      <c r="P1058" s="2"/>
      <c r="Q1058" s="2"/>
    </row>
    <row r="1059" spans="1:17" s="8" customFormat="1" ht="48" thickBot="1" x14ac:dyDescent="0.3">
      <c r="A1059" s="2" t="s">
        <v>4512</v>
      </c>
      <c r="B1059" s="2" t="s">
        <v>4513</v>
      </c>
      <c r="C1059" s="2"/>
      <c r="D1059" s="2" t="s">
        <v>4514</v>
      </c>
      <c r="E1059" s="2" t="s">
        <v>4515</v>
      </c>
      <c r="F1059" s="2" t="s">
        <v>6</v>
      </c>
      <c r="G1059" s="2"/>
      <c r="H1059" s="2"/>
      <c r="I1059" s="2"/>
      <c r="J1059" s="2"/>
      <c r="K1059" s="2"/>
      <c r="L1059" s="2"/>
      <c r="M1059" s="2"/>
      <c r="N1059" s="2"/>
      <c r="O1059" s="2"/>
      <c r="P1059" s="2"/>
      <c r="Q1059" s="2"/>
    </row>
    <row r="1060" spans="1:17" s="8" customFormat="1" ht="32.25" thickBot="1" x14ac:dyDescent="0.3">
      <c r="A1060" s="2" t="s">
        <v>2877</v>
      </c>
      <c r="B1060" s="2" t="s">
        <v>2878</v>
      </c>
      <c r="C1060" s="2"/>
      <c r="D1060" s="2" t="s">
        <v>2879</v>
      </c>
      <c r="E1060" s="2" t="s">
        <v>2880</v>
      </c>
      <c r="F1060" s="2" t="s">
        <v>6</v>
      </c>
      <c r="G1060" s="2"/>
      <c r="H1060" s="2"/>
      <c r="I1060" s="2"/>
      <c r="J1060" s="2"/>
      <c r="K1060" s="2"/>
      <c r="L1060" s="2"/>
      <c r="M1060" s="2"/>
      <c r="N1060" s="2"/>
      <c r="O1060" s="2"/>
      <c r="P1060" s="2"/>
      <c r="Q1060" s="2"/>
    </row>
    <row r="1061" spans="1:17" s="8" customFormat="1" ht="174" thickBot="1" x14ac:dyDescent="0.3">
      <c r="A1061" s="4" t="str">
        <f ca="1">IFERROR(__xludf.DUMMYFUNCTION("""COMPUTED_VALUE"""),"Equity and trusts in a nutshell.")</f>
        <v>Equity and trusts in a nutshell.</v>
      </c>
      <c r="B1061" s="5" t="str">
        <f ca="1">IFERROR(__xludf.DUMMYFUNCTION("""COMPUTED_VALUE"""),"Haley, Michael A.")</f>
        <v>Haley, Michael A.</v>
      </c>
      <c r="C1061" s="5" t="str">
        <f ca="1">IFERROR(__xludf.DUMMYFUNCTION("""COMPUTED_VALUE"""),"7th ed. / by Michael Haley /based on the original text by Angela Sydenham.")</f>
        <v>7th ed. / by Michael Haley /based on the original text by Angela Sydenham.</v>
      </c>
      <c r="D1061" s="4" t="str">
        <f ca="1">IFERROR(__xludf.DUMMYFUNCTION("""COMPUTED_VALUE"""),"London : Sweet &amp; Maxwell, 2007.")</f>
        <v>London : Sweet &amp; Maxwell, 2007.</v>
      </c>
      <c r="E1061" s="5" t="str">
        <f ca="1">IFERROR(__xludf.DUMMYFUNCTION("""COMPUTED_VALUE"""),"347.133.8 HalM e 2007")</f>
        <v>347.133.8 HalM e 2007</v>
      </c>
      <c r="F1061" s="6" t="str">
        <f ca="1">IFERROR(__xludf.DUMMYFUNCTION("""COMPUTED_VALUE"""),"Αίθουσα Αστικού και Αστικού Δικονομικού Δικαίου")</f>
        <v>Αίθουσα Αστικού και Αστικού Δικονομικού Δικαίου</v>
      </c>
      <c r="G1061" s="2"/>
      <c r="H1061" s="2"/>
      <c r="I1061" s="2"/>
      <c r="J1061" s="2"/>
      <c r="K1061" s="2"/>
      <c r="L1061" s="2"/>
      <c r="M1061" s="2"/>
      <c r="N1061" s="2"/>
      <c r="O1061" s="2"/>
      <c r="P1061" s="2"/>
      <c r="Q1061" s="2"/>
    </row>
    <row r="1062" spans="1:17" s="8" customFormat="1" ht="32.25" thickBot="1" x14ac:dyDescent="0.3">
      <c r="A1062" s="4" t="str">
        <f ca="1">IFERROR(__xludf.DUMMYFUNCTION("""COMPUTED_VALUE"""),"Todd and Watt's cases and materials on equity and trusts / Gary Watt.")</f>
        <v>Todd and Watt's cases and materials on equity and trusts / Gary Watt.</v>
      </c>
      <c r="B1062" s="5" t="str">
        <f ca="1">IFERROR(__xludf.DUMMYFUNCTION("""COMPUTED_VALUE"""),"Watt, Gary.")</f>
        <v>Watt, Gary.</v>
      </c>
      <c r="C1062" s="5" t="str">
        <f ca="1">IFERROR(__xludf.DUMMYFUNCTION("""COMPUTED_VALUE"""),"6th ed.")</f>
        <v>6th ed.</v>
      </c>
      <c r="D1062" s="4" t="str">
        <f ca="1">IFERROR(__xludf.DUMMYFUNCTION("""COMPUTED_VALUE"""),"Oxford   New York : Oxford University Press, 2007.")</f>
        <v>Oxford   New York : Oxford University Press, 2007.</v>
      </c>
      <c r="E1062" s="5" t="str">
        <f ca="1">IFERROR(__xludf.DUMMYFUNCTION("""COMPUTED_VALUE"""),"347.133.8 WatG t 2007")</f>
        <v>347.133.8 WatG t 2007</v>
      </c>
      <c r="F1062" s="6" t="str">
        <f ca="1">IFERROR(__xludf.DUMMYFUNCTION("""COMPUTED_VALUE"""),"Αίθουσα Αστικού και Αστικού Δικονομικού Δικαίου")</f>
        <v>Αίθουσα Αστικού και Αστικού Δικονομικού Δικαίου</v>
      </c>
      <c r="G1062" s="2"/>
      <c r="H1062" s="2"/>
      <c r="I1062" s="2"/>
      <c r="J1062" s="2"/>
      <c r="K1062" s="2"/>
      <c r="L1062" s="2"/>
      <c r="M1062" s="2"/>
      <c r="N1062" s="2"/>
      <c r="O1062" s="2"/>
      <c r="P1062" s="2"/>
      <c r="Q1062" s="2"/>
    </row>
    <row r="1063" spans="1:17" s="8" customFormat="1" ht="32.25" thickBot="1" x14ac:dyDescent="0.3">
      <c r="A1063" s="4" t="str">
        <f ca="1">IFERROR(__xludf.DUMMYFUNCTION("""COMPUTED_VALUE"""),"Todd &amp; Wilson's textbook on trusts / Sarah Wilson.")</f>
        <v>Todd &amp; Wilson's textbook on trusts / Sarah Wilson.</v>
      </c>
      <c r="B1063" s="5" t="str">
        <f ca="1">IFERROR(__xludf.DUMMYFUNCTION("""COMPUTED_VALUE"""),"Wilson, Sarah, 1971-")</f>
        <v>Wilson, Sarah, 1971-</v>
      </c>
      <c r="C1063" s="5" t="str">
        <f ca="1">IFERROR(__xludf.DUMMYFUNCTION("""COMPUTED_VALUE"""),"8th ed.")</f>
        <v>8th ed.</v>
      </c>
      <c r="D1063" s="4" t="str">
        <f ca="1">IFERROR(__xludf.DUMMYFUNCTION("""COMPUTED_VALUE"""),"Oxford   New York : Oxford University Press, c2007.")</f>
        <v>Oxford   New York : Oxford University Press, c2007.</v>
      </c>
      <c r="E1063" s="5" t="str">
        <f ca="1">IFERROR(__xludf.DUMMYFUNCTION("""COMPUTED_VALUE"""),"347.133.8 WilS t 2007")</f>
        <v>347.133.8 WilS t 2007</v>
      </c>
      <c r="F1063" s="6" t="str">
        <f ca="1">IFERROR(__xludf.DUMMYFUNCTION("""COMPUTED_VALUE"""),"Αίθουσα Αστικού και Αστικού Δικονομικού Δικαίου")</f>
        <v>Αίθουσα Αστικού και Αστικού Δικονομικού Δικαίου</v>
      </c>
      <c r="G1063" s="2"/>
      <c r="H1063" s="2"/>
      <c r="I1063" s="2"/>
      <c r="J1063" s="2"/>
      <c r="K1063" s="2"/>
      <c r="L1063" s="2"/>
      <c r="M1063" s="2"/>
      <c r="N1063" s="2"/>
      <c r="O1063" s="2"/>
      <c r="P1063" s="2"/>
      <c r="Q1063" s="2"/>
    </row>
    <row r="1064" spans="1:17" s="8" customFormat="1" ht="32.25" thickBot="1" x14ac:dyDescent="0.3">
      <c r="A1064" s="2" t="s">
        <v>242</v>
      </c>
      <c r="B1064" s="2" t="s">
        <v>243</v>
      </c>
      <c r="C1064" s="2"/>
      <c r="D1064" s="2" t="s">
        <v>241</v>
      </c>
      <c r="E1064" s="2" t="s">
        <v>240</v>
      </c>
      <c r="F1064" s="2" t="s">
        <v>6</v>
      </c>
      <c r="G1064" s="2"/>
      <c r="H1064" s="2"/>
      <c r="I1064" s="2"/>
      <c r="J1064" s="2"/>
      <c r="K1064" s="2"/>
      <c r="L1064" s="2"/>
      <c r="M1064" s="2"/>
      <c r="N1064" s="2"/>
      <c r="O1064" s="2"/>
      <c r="P1064" s="2"/>
      <c r="Q1064" s="2"/>
    </row>
    <row r="1065" spans="1:17" s="8" customFormat="1" ht="32.25" thickBot="1" x14ac:dyDescent="0.3">
      <c r="A1065" s="2" t="s">
        <v>4516</v>
      </c>
      <c r="B1065" s="2" t="s">
        <v>4517</v>
      </c>
      <c r="C1065" s="2"/>
      <c r="D1065" s="2" t="s">
        <v>4518</v>
      </c>
      <c r="E1065" s="2" t="s">
        <v>4519</v>
      </c>
      <c r="F1065" s="2" t="s">
        <v>6</v>
      </c>
      <c r="G1065" s="2"/>
      <c r="H1065" s="2"/>
      <c r="I1065" s="2"/>
      <c r="J1065" s="2"/>
      <c r="K1065" s="2"/>
      <c r="L1065" s="2"/>
      <c r="M1065" s="2"/>
      <c r="N1065" s="2"/>
      <c r="O1065" s="2"/>
      <c r="P1065" s="2"/>
      <c r="Q1065" s="2"/>
    </row>
    <row r="1066" spans="1:17" s="8" customFormat="1" ht="48" thickBot="1" x14ac:dyDescent="0.3">
      <c r="A1066" s="2" t="s">
        <v>281</v>
      </c>
      <c r="B1066" s="2" t="s">
        <v>160</v>
      </c>
      <c r="C1066" s="2"/>
      <c r="D1066" s="2" t="s">
        <v>280</v>
      </c>
      <c r="E1066" s="2" t="s">
        <v>279</v>
      </c>
      <c r="F1066" s="2" t="s">
        <v>11</v>
      </c>
      <c r="G1066" s="2"/>
      <c r="H1066" s="2"/>
      <c r="I1066" s="2"/>
      <c r="J1066" s="2"/>
      <c r="K1066" s="2"/>
      <c r="L1066" s="2"/>
      <c r="M1066" s="2"/>
      <c r="N1066" s="2"/>
      <c r="O1066" s="2"/>
      <c r="P1066" s="2"/>
      <c r="Q1066" s="2"/>
    </row>
    <row r="1067" spans="1:17" s="8" customFormat="1" ht="111" thickBot="1" x14ac:dyDescent="0.3">
      <c r="A1067" s="2" t="s">
        <v>159</v>
      </c>
      <c r="B1067" s="2" t="s">
        <v>160</v>
      </c>
      <c r="C1067" s="2" t="s">
        <v>157</v>
      </c>
      <c r="D1067" s="2" t="s">
        <v>158</v>
      </c>
      <c r="E1067" s="2" t="s">
        <v>156</v>
      </c>
      <c r="F1067" s="2" t="s">
        <v>11</v>
      </c>
      <c r="G1067" s="2"/>
      <c r="H1067" s="2"/>
      <c r="I1067" s="2"/>
      <c r="J1067" s="2"/>
      <c r="K1067" s="2"/>
      <c r="L1067" s="2"/>
      <c r="M1067" s="2"/>
      <c r="N1067" s="2"/>
      <c r="O1067" s="2"/>
      <c r="P1067" s="2"/>
      <c r="Q1067" s="2"/>
    </row>
    <row r="1068" spans="1:17" s="8" customFormat="1" ht="32.25" thickBot="1" x14ac:dyDescent="0.3">
      <c r="A1068" s="2" t="s">
        <v>794</v>
      </c>
      <c r="B1068" s="2" t="s">
        <v>795</v>
      </c>
      <c r="C1068" s="2"/>
      <c r="D1068" s="2" t="s">
        <v>796</v>
      </c>
      <c r="E1068" s="2" t="s">
        <v>797</v>
      </c>
      <c r="F1068" s="2" t="s">
        <v>6</v>
      </c>
      <c r="G1068" s="2"/>
      <c r="H1068" s="2"/>
      <c r="I1068" s="2"/>
      <c r="J1068" s="2"/>
      <c r="K1068" s="2"/>
      <c r="L1068" s="2"/>
      <c r="M1068" s="2"/>
      <c r="N1068" s="2"/>
      <c r="O1068" s="2"/>
      <c r="P1068" s="2"/>
      <c r="Q1068" s="2"/>
    </row>
    <row r="1069" spans="1:17" s="8" customFormat="1" ht="32.25" thickBot="1" x14ac:dyDescent="0.3">
      <c r="A1069" s="2" t="s">
        <v>798</v>
      </c>
      <c r="B1069" s="2" t="s">
        <v>799</v>
      </c>
      <c r="C1069" s="2"/>
      <c r="D1069" s="2" t="s">
        <v>800</v>
      </c>
      <c r="E1069" s="2" t="s">
        <v>801</v>
      </c>
      <c r="F1069" s="2" t="s">
        <v>6</v>
      </c>
      <c r="G1069" s="2"/>
      <c r="H1069" s="2"/>
      <c r="I1069" s="2"/>
      <c r="J1069" s="2"/>
      <c r="K1069" s="2"/>
      <c r="L1069" s="2"/>
      <c r="M1069" s="2"/>
      <c r="N1069" s="2"/>
      <c r="O1069" s="2"/>
      <c r="P1069" s="2"/>
      <c r="Q1069" s="2"/>
    </row>
    <row r="1070" spans="1:17" s="8" customFormat="1" ht="48" thickBot="1" x14ac:dyDescent="0.3">
      <c r="A1070" s="2" t="s">
        <v>802</v>
      </c>
      <c r="B1070" s="2" t="s">
        <v>803</v>
      </c>
      <c r="C1070" s="2"/>
      <c r="D1070" s="2" t="s">
        <v>489</v>
      </c>
      <c r="E1070" s="2" t="s">
        <v>804</v>
      </c>
      <c r="F1070" s="2" t="s">
        <v>6</v>
      </c>
      <c r="G1070" s="2"/>
      <c r="H1070" s="2"/>
      <c r="I1070" s="2"/>
      <c r="J1070" s="2"/>
      <c r="K1070" s="2"/>
      <c r="L1070" s="2"/>
      <c r="M1070" s="2"/>
      <c r="N1070" s="2"/>
      <c r="O1070" s="2"/>
      <c r="P1070" s="2"/>
      <c r="Q1070" s="2"/>
    </row>
    <row r="1071" spans="1:17" s="8" customFormat="1" ht="48" thickBot="1" x14ac:dyDescent="0.3">
      <c r="A1071" s="2" t="s">
        <v>802</v>
      </c>
      <c r="B1071" s="2" t="s">
        <v>803</v>
      </c>
      <c r="C1071" s="2"/>
      <c r="D1071" s="2" t="s">
        <v>489</v>
      </c>
      <c r="E1071" s="2" t="s">
        <v>804</v>
      </c>
      <c r="F1071" s="2" t="s">
        <v>6</v>
      </c>
      <c r="G1071" s="2"/>
      <c r="H1071" s="2"/>
      <c r="I1071" s="2"/>
      <c r="J1071" s="2"/>
      <c r="K1071" s="2"/>
      <c r="L1071" s="2"/>
      <c r="M1071" s="2"/>
      <c r="N1071" s="2"/>
      <c r="O1071" s="2"/>
      <c r="P1071" s="2"/>
      <c r="Q1071" s="2"/>
    </row>
    <row r="1072" spans="1:17" s="8" customFormat="1" ht="48" thickBot="1" x14ac:dyDescent="0.3">
      <c r="A1072" s="2" t="s">
        <v>802</v>
      </c>
      <c r="B1072" s="2" t="s">
        <v>803</v>
      </c>
      <c r="C1072" s="2"/>
      <c r="D1072" s="2" t="s">
        <v>489</v>
      </c>
      <c r="E1072" s="2" t="s">
        <v>804</v>
      </c>
      <c r="F1072" s="2" t="s">
        <v>6</v>
      </c>
      <c r="G1072" s="2"/>
      <c r="H1072" s="2"/>
      <c r="I1072" s="2"/>
      <c r="J1072" s="2"/>
      <c r="K1072" s="2"/>
      <c r="L1072" s="2"/>
      <c r="M1072" s="2"/>
      <c r="N1072" s="2"/>
      <c r="O1072" s="2"/>
      <c r="P1072" s="2"/>
      <c r="Q1072" s="2"/>
    </row>
    <row r="1073" spans="1:19" s="8" customFormat="1" ht="32.25" thickBot="1" x14ac:dyDescent="0.3">
      <c r="A1073" s="2" t="s">
        <v>2881</v>
      </c>
      <c r="B1073" s="2" t="s">
        <v>2882</v>
      </c>
      <c r="C1073" s="2"/>
      <c r="D1073" s="2" t="s">
        <v>2883</v>
      </c>
      <c r="E1073" s="2" t="s">
        <v>2884</v>
      </c>
      <c r="F1073" s="2" t="s">
        <v>6</v>
      </c>
      <c r="G1073" s="2"/>
      <c r="H1073" s="2"/>
      <c r="I1073" s="2"/>
      <c r="J1073" s="2"/>
      <c r="K1073" s="2"/>
      <c r="L1073" s="2"/>
      <c r="M1073" s="2"/>
      <c r="N1073" s="2"/>
      <c r="O1073" s="2"/>
      <c r="P1073" s="2"/>
      <c r="Q1073" s="2"/>
    </row>
    <row r="1074" spans="1:19" s="8" customFormat="1" ht="32.25" thickBot="1" x14ac:dyDescent="0.3">
      <c r="A1074" s="2" t="s">
        <v>1281</v>
      </c>
      <c r="B1074" s="2" t="s">
        <v>1282</v>
      </c>
      <c r="C1074" s="2"/>
      <c r="D1074" s="2" t="s">
        <v>489</v>
      </c>
      <c r="E1074" s="2" t="s">
        <v>1283</v>
      </c>
      <c r="F1074" s="2" t="s">
        <v>6</v>
      </c>
      <c r="G1074" s="2"/>
      <c r="H1074" s="2"/>
      <c r="I1074" s="2"/>
      <c r="J1074" s="2"/>
      <c r="K1074" s="2"/>
      <c r="L1074" s="2"/>
      <c r="M1074" s="2"/>
      <c r="N1074" s="2"/>
      <c r="O1074" s="2"/>
      <c r="P1074" s="2"/>
      <c r="Q1074" s="2"/>
    </row>
    <row r="1075" spans="1:19" s="8" customFormat="1" ht="32.25" thickBot="1" x14ac:dyDescent="0.3">
      <c r="A1075" s="2" t="s">
        <v>4811</v>
      </c>
      <c r="B1075" s="2" t="s">
        <v>4812</v>
      </c>
      <c r="C1075" s="2"/>
      <c r="D1075" s="2" t="s">
        <v>2055</v>
      </c>
      <c r="E1075" s="2" t="s">
        <v>4813</v>
      </c>
      <c r="F1075" s="2" t="s">
        <v>6</v>
      </c>
      <c r="G1075" s="2"/>
      <c r="H1075" s="2"/>
      <c r="I1075" s="2"/>
      <c r="J1075" s="2"/>
      <c r="K1075" s="2"/>
      <c r="L1075" s="2"/>
      <c r="M1075" s="2"/>
      <c r="N1075" s="2"/>
      <c r="O1075" s="2"/>
      <c r="P1075" s="2"/>
      <c r="Q1075" s="2"/>
    </row>
    <row r="1076" spans="1:19" s="8" customFormat="1" ht="48" thickBot="1" x14ac:dyDescent="0.3">
      <c r="A1076" s="2" t="s">
        <v>2080</v>
      </c>
      <c r="B1076" s="2" t="s">
        <v>2081</v>
      </c>
      <c r="C1076" s="2"/>
      <c r="D1076" s="2" t="s">
        <v>2082</v>
      </c>
      <c r="E1076" s="2" t="s">
        <v>2083</v>
      </c>
      <c r="F1076" s="2" t="s">
        <v>6</v>
      </c>
      <c r="G1076" s="2"/>
      <c r="H1076" s="2"/>
      <c r="I1076" s="2"/>
      <c r="J1076" s="2"/>
      <c r="K1076" s="2"/>
      <c r="L1076" s="2"/>
      <c r="M1076" s="2"/>
      <c r="N1076" s="2"/>
      <c r="O1076" s="2"/>
      <c r="P1076" s="2"/>
      <c r="Q1076" s="2"/>
    </row>
    <row r="1077" spans="1:19" s="8" customFormat="1" ht="32.25" thickBot="1" x14ac:dyDescent="0.3">
      <c r="A1077" s="2" t="s">
        <v>2703</v>
      </c>
      <c r="B1077" s="2" t="s">
        <v>2704</v>
      </c>
      <c r="C1077" s="2"/>
      <c r="D1077" s="2" t="s">
        <v>2705</v>
      </c>
      <c r="E1077" s="2" t="s">
        <v>2706</v>
      </c>
      <c r="F1077" s="2" t="s">
        <v>6</v>
      </c>
      <c r="G1077" s="2"/>
      <c r="H1077" s="2"/>
      <c r="I1077" s="2"/>
      <c r="J1077" s="2"/>
      <c r="K1077" s="2"/>
      <c r="L1077" s="2"/>
      <c r="M1077" s="2"/>
      <c r="N1077" s="2"/>
      <c r="O1077" s="2"/>
      <c r="P1077" s="2"/>
      <c r="Q1077" s="2"/>
    </row>
    <row r="1078" spans="1:19" s="8" customFormat="1" ht="48" thickBot="1" x14ac:dyDescent="0.3">
      <c r="A1078" s="2" t="s">
        <v>2707</v>
      </c>
      <c r="B1078" s="2" t="s">
        <v>2708</v>
      </c>
      <c r="C1078" s="2"/>
      <c r="D1078" s="2" t="s">
        <v>2709</v>
      </c>
      <c r="E1078" s="2" t="s">
        <v>2710</v>
      </c>
      <c r="F1078" s="2" t="s">
        <v>6</v>
      </c>
      <c r="G1078" s="2"/>
      <c r="H1078" s="2"/>
      <c r="I1078" s="2"/>
      <c r="J1078" s="2"/>
      <c r="K1078" s="2"/>
      <c r="L1078" s="2"/>
      <c r="M1078" s="2"/>
      <c r="N1078" s="2"/>
      <c r="O1078" s="2"/>
      <c r="P1078" s="2"/>
      <c r="Q1078" s="2"/>
    </row>
    <row r="1079" spans="1:19" s="8" customFormat="1" ht="32.25" thickBot="1" x14ac:dyDescent="0.3">
      <c r="A1079" s="2" t="s">
        <v>3986</v>
      </c>
      <c r="B1079" s="2" t="s">
        <v>3987</v>
      </c>
      <c r="C1079" s="2"/>
      <c r="D1079" s="2" t="s">
        <v>3988</v>
      </c>
      <c r="E1079" s="2" t="s">
        <v>3989</v>
      </c>
      <c r="F1079" s="2" t="s">
        <v>12</v>
      </c>
      <c r="G1079" s="2"/>
      <c r="H1079" s="2"/>
      <c r="I1079" s="2"/>
      <c r="J1079" s="2"/>
      <c r="K1079" s="2"/>
      <c r="L1079" s="2"/>
      <c r="M1079" s="2"/>
      <c r="N1079" s="2"/>
      <c r="O1079" s="2"/>
      <c r="P1079" s="2"/>
      <c r="Q1079" s="2"/>
    </row>
    <row r="1080" spans="1:19" s="8" customFormat="1" ht="32.25" thickBot="1" x14ac:dyDescent="0.3">
      <c r="A1080" s="2" t="s">
        <v>805</v>
      </c>
      <c r="B1080" s="2" t="s">
        <v>806</v>
      </c>
      <c r="C1080" s="2"/>
      <c r="D1080" s="2" t="s">
        <v>807</v>
      </c>
      <c r="E1080" s="2" t="s">
        <v>808</v>
      </c>
      <c r="F1080" s="2" t="s">
        <v>6</v>
      </c>
      <c r="G1080" s="2"/>
      <c r="H1080" s="2"/>
      <c r="I1080" s="2"/>
      <c r="J1080" s="2"/>
      <c r="K1080" s="2"/>
      <c r="L1080" s="2"/>
      <c r="M1080" s="2"/>
      <c r="N1080" s="2"/>
      <c r="O1080" s="2"/>
      <c r="P1080" s="2"/>
      <c r="Q1080" s="2"/>
    </row>
    <row r="1081" spans="1:19" s="8" customFormat="1" ht="32.25" thickBot="1" x14ac:dyDescent="0.3">
      <c r="A1081" s="2" t="s">
        <v>3990</v>
      </c>
      <c r="B1081" s="2" t="s">
        <v>3991</v>
      </c>
      <c r="C1081" s="2"/>
      <c r="D1081" s="2" t="s">
        <v>3992</v>
      </c>
      <c r="E1081" s="2" t="s">
        <v>3993</v>
      </c>
      <c r="F1081" s="2" t="s">
        <v>12</v>
      </c>
      <c r="G1081" s="2"/>
      <c r="H1081" s="2"/>
      <c r="I1081" s="2"/>
      <c r="J1081" s="2"/>
      <c r="K1081" s="2"/>
      <c r="L1081" s="2"/>
      <c r="M1081" s="2"/>
      <c r="N1081" s="2"/>
      <c r="O1081" s="2"/>
      <c r="P1081" s="2"/>
      <c r="Q1081" s="2"/>
    </row>
    <row r="1082" spans="1:19" s="8" customFormat="1" ht="79.5" thickBot="1" x14ac:dyDescent="0.3">
      <c r="A1082" s="4" t="str">
        <f ca="1">IFERROR(__xludf.DUMMYFUNCTION("""COMPUTED_VALUE"""),"Code des obligations et des contrats :  avec notes, index analytique et alphabéthique, plans détaillés, table des matières et tableau de concordance avec le Code civil français / L' avant - propos  de M. Deis   textes français mis à jour, traduits ou revu"&amp;"s par Elie J. Boustany.")</f>
        <v>Code des obligations et des contrats :  avec notes, index analytique et alphabéthique, plans détaillés, table des matières et tableau de concordance avec le Code civil français / L' avant - propos  de M. Deis   textes français mis à jour, traduits ou revus par Elie J. Boustany.</v>
      </c>
      <c r="B1082" s="5"/>
      <c r="C1082" s="5"/>
      <c r="D1082" s="4" t="str">
        <f ca="1">IFERROR(__xludf.DUMMYFUNCTION("""COMPUTED_VALUE"""),"Beyrouth : Librairies Antoine, 1995.")</f>
        <v>Beyrouth : Librairies Antoine, 1995.</v>
      </c>
      <c r="E1082" s="5" t="str">
        <f ca="1">IFERROR(__xludf.DUMMYFUNCTION("""COMPUTED_VALUE"""),"347.4:347.44(569.3) ΚΩΔ BouE c 1995")</f>
        <v>347.4:347.44(569.3) ΚΩΔ BouE c 1995</v>
      </c>
      <c r="F1082" s="6" t="str">
        <f ca="1">IFERROR(__xludf.DUMMYFUNCTION("""COMPUTED_VALUE"""),"Αίθουσα Αστικού και Αστικού Δικονομικού Δικαίου")</f>
        <v>Αίθουσα Αστικού και Αστικού Δικονομικού Δικαίου</v>
      </c>
      <c r="G1082" s="2"/>
      <c r="H1082" s="2"/>
      <c r="I1082" s="2"/>
      <c r="J1082" s="2"/>
      <c r="K1082" s="2"/>
      <c r="L1082" s="2"/>
      <c r="M1082" s="2"/>
      <c r="N1082" s="2"/>
      <c r="O1082" s="2"/>
      <c r="P1082" s="2"/>
      <c r="Q1082" s="2"/>
    </row>
    <row r="1083" spans="1:19" s="8" customFormat="1" ht="63.75" thickBot="1" x14ac:dyDescent="0.3">
      <c r="A1083" s="2" t="s">
        <v>809</v>
      </c>
      <c r="B1083" s="2" t="s">
        <v>810</v>
      </c>
      <c r="C1083" s="2"/>
      <c r="D1083" s="2" t="s">
        <v>811</v>
      </c>
      <c r="E1083" s="2" t="s">
        <v>812</v>
      </c>
      <c r="F1083" s="2" t="s">
        <v>813</v>
      </c>
      <c r="G1083" s="2"/>
      <c r="H1083" s="2"/>
      <c r="I1083" s="2"/>
      <c r="J1083" s="2"/>
      <c r="K1083" s="2"/>
      <c r="L1083" s="2"/>
      <c r="M1083" s="2"/>
      <c r="N1083" s="2"/>
      <c r="O1083" s="2"/>
      <c r="P1083" s="2"/>
      <c r="Q1083" s="2"/>
    </row>
    <row r="1084" spans="1:19" s="8" customFormat="1" ht="48" thickBot="1" x14ac:dyDescent="0.3">
      <c r="A1084" s="2" t="s">
        <v>2885</v>
      </c>
      <c r="B1084" s="2" t="s">
        <v>2886</v>
      </c>
      <c r="C1084" s="2"/>
      <c r="D1084" s="2" t="s">
        <v>2887</v>
      </c>
      <c r="E1084" s="2" t="s">
        <v>2888</v>
      </c>
      <c r="F1084" s="2" t="s">
        <v>6</v>
      </c>
      <c r="G1084" s="2"/>
      <c r="H1084" s="2"/>
      <c r="I1084" s="2"/>
      <c r="J1084" s="2"/>
      <c r="K1084" s="2"/>
      <c r="L1084" s="2"/>
      <c r="M1084" s="2"/>
      <c r="N1084" s="2"/>
      <c r="O1084" s="2"/>
      <c r="P1084" s="2"/>
      <c r="Q1084" s="2"/>
    </row>
    <row r="1085" spans="1:19" s="8" customFormat="1" ht="60.75" customHeight="1" thickBot="1" x14ac:dyDescent="0.3">
      <c r="A1085" s="2" t="s">
        <v>2889</v>
      </c>
      <c r="B1085" s="2" t="s">
        <v>2890</v>
      </c>
      <c r="C1085" s="2" t="s">
        <v>2891</v>
      </c>
      <c r="D1085" s="2" t="s">
        <v>2892</v>
      </c>
      <c r="E1085" s="2" t="s">
        <v>2893</v>
      </c>
      <c r="F1085" s="2" t="s">
        <v>6</v>
      </c>
      <c r="G1085" s="2"/>
      <c r="H1085" s="2"/>
      <c r="I1085" s="2"/>
      <c r="J1085" s="2"/>
      <c r="K1085" s="2"/>
      <c r="L1085" s="2"/>
      <c r="M1085" s="2"/>
      <c r="N1085" s="2"/>
      <c r="O1085" s="2"/>
      <c r="P1085" s="2"/>
      <c r="Q1085" s="2"/>
      <c r="R1085" s="2"/>
      <c r="S1085" s="2"/>
    </row>
    <row r="1086" spans="1:19" s="8" customFormat="1" ht="48" thickBot="1" x14ac:dyDescent="0.3">
      <c r="A1086" s="2" t="s">
        <v>4520</v>
      </c>
      <c r="B1086" s="2"/>
      <c r="C1086" s="2"/>
      <c r="D1086" s="2" t="s">
        <v>4521</v>
      </c>
      <c r="E1086" s="2" t="s">
        <v>4522</v>
      </c>
      <c r="F1086" s="2" t="s">
        <v>6</v>
      </c>
      <c r="G1086" s="2"/>
      <c r="H1086" s="2"/>
      <c r="I1086" s="2"/>
      <c r="J1086" s="2"/>
      <c r="K1086" s="2"/>
      <c r="L1086" s="2"/>
      <c r="M1086" s="2"/>
      <c r="N1086" s="2"/>
      <c r="O1086" s="2"/>
      <c r="P1086" s="2"/>
      <c r="Q1086" s="2"/>
      <c r="R1086" s="2"/>
      <c r="S1086" s="2"/>
    </row>
    <row r="1087" spans="1:19" s="8" customFormat="1" ht="48" thickBot="1" x14ac:dyDescent="0.3">
      <c r="A1087" s="2" t="s">
        <v>4520</v>
      </c>
      <c r="B1087" s="2"/>
      <c r="C1087" s="2"/>
      <c r="D1087" s="2" t="s">
        <v>4521</v>
      </c>
      <c r="E1087" s="2" t="s">
        <v>4523</v>
      </c>
      <c r="F1087" s="2" t="s">
        <v>6</v>
      </c>
      <c r="G1087" s="2"/>
      <c r="H1087" s="2"/>
      <c r="I1087" s="2"/>
      <c r="J1087" s="2"/>
      <c r="K1087" s="2"/>
      <c r="L1087" s="2"/>
      <c r="M1087" s="2"/>
      <c r="N1087" s="2"/>
      <c r="O1087" s="2"/>
      <c r="P1087" s="2"/>
      <c r="Q1087" s="2"/>
      <c r="R1087" s="2"/>
      <c r="S1087" s="2"/>
    </row>
    <row r="1088" spans="1:19" s="8" customFormat="1" ht="48" thickBot="1" x14ac:dyDescent="0.3">
      <c r="A1088" s="2" t="s">
        <v>4520</v>
      </c>
      <c r="B1088" s="2"/>
      <c r="C1088" s="2"/>
      <c r="D1088" s="2" t="s">
        <v>4521</v>
      </c>
      <c r="E1088" s="2" t="s">
        <v>4524</v>
      </c>
      <c r="F1088" s="2" t="s">
        <v>6</v>
      </c>
      <c r="G1088" s="2"/>
      <c r="H1088" s="2"/>
      <c r="I1088" s="2"/>
      <c r="J1088" s="2"/>
      <c r="K1088" s="2"/>
      <c r="L1088" s="2"/>
      <c r="M1088" s="2"/>
      <c r="N1088" s="2"/>
      <c r="O1088" s="2"/>
      <c r="P1088" s="2"/>
      <c r="Q1088" s="2"/>
      <c r="R1088" s="2"/>
      <c r="S1088" s="2"/>
    </row>
    <row r="1089" spans="1:19" s="8" customFormat="1" ht="32.25" thickBot="1" x14ac:dyDescent="0.3">
      <c r="A1089" s="2" t="s">
        <v>2894</v>
      </c>
      <c r="B1089" s="2" t="s">
        <v>2895</v>
      </c>
      <c r="C1089" s="2"/>
      <c r="D1089" s="2" t="s">
        <v>2896</v>
      </c>
      <c r="E1089" s="2" t="s">
        <v>2897</v>
      </c>
      <c r="F1089" s="2" t="s">
        <v>6</v>
      </c>
      <c r="G1089" s="2"/>
      <c r="H1089" s="2"/>
      <c r="I1089" s="2"/>
      <c r="J1089" s="2"/>
      <c r="K1089" s="2"/>
      <c r="L1089" s="2"/>
      <c r="M1089" s="2"/>
      <c r="N1089" s="2"/>
      <c r="O1089" s="2"/>
      <c r="P1089" s="2"/>
      <c r="Q1089" s="2"/>
      <c r="R1089" s="2"/>
      <c r="S1089" s="2"/>
    </row>
    <row r="1090" spans="1:19" s="8" customFormat="1" ht="42.75" customHeight="1" thickBot="1" x14ac:dyDescent="0.3">
      <c r="A1090" s="2" t="s">
        <v>2894</v>
      </c>
      <c r="B1090" s="2" t="s">
        <v>2895</v>
      </c>
      <c r="C1090" s="2"/>
      <c r="D1090" s="2" t="s">
        <v>2896</v>
      </c>
      <c r="E1090" s="2" t="s">
        <v>2898</v>
      </c>
      <c r="F1090" s="2" t="s">
        <v>6</v>
      </c>
      <c r="G1090" s="2"/>
      <c r="H1090" s="2"/>
      <c r="I1090" s="2"/>
      <c r="J1090" s="2"/>
      <c r="K1090" s="2"/>
      <c r="L1090" s="2"/>
      <c r="M1090" s="2"/>
      <c r="N1090" s="2"/>
      <c r="O1090" s="2"/>
      <c r="P1090" s="2"/>
      <c r="Q1090" s="2"/>
      <c r="R1090" s="2"/>
      <c r="S1090" s="2"/>
    </row>
    <row r="1091" spans="1:19" s="8" customFormat="1" ht="48" thickBot="1" x14ac:dyDescent="0.3">
      <c r="A1091" s="2" t="s">
        <v>1284</v>
      </c>
      <c r="B1091" s="2" t="s">
        <v>1285</v>
      </c>
      <c r="C1091" s="2"/>
      <c r="D1091" s="2" t="s">
        <v>1286</v>
      </c>
      <c r="E1091" s="2" t="s">
        <v>1287</v>
      </c>
      <c r="F1091" s="2" t="s">
        <v>6</v>
      </c>
      <c r="G1091" s="2"/>
      <c r="H1091" s="2"/>
      <c r="I1091" s="2"/>
      <c r="J1091" s="2"/>
      <c r="K1091" s="2"/>
      <c r="L1091" s="2"/>
      <c r="M1091" s="2"/>
      <c r="N1091" s="2"/>
      <c r="O1091" s="2"/>
      <c r="P1091" s="2"/>
      <c r="Q1091" s="2"/>
      <c r="R1091" s="2"/>
      <c r="S1091" s="2"/>
    </row>
    <row r="1092" spans="1:19" s="8" customFormat="1" ht="48" thickBot="1" x14ac:dyDescent="0.3">
      <c r="A1092" s="2" t="s">
        <v>4525</v>
      </c>
      <c r="B1092" s="2" t="s">
        <v>4526</v>
      </c>
      <c r="C1092" s="2"/>
      <c r="D1092" s="2" t="s">
        <v>4527</v>
      </c>
      <c r="E1092" s="2" t="s">
        <v>4528</v>
      </c>
      <c r="F1092" s="2" t="s">
        <v>6</v>
      </c>
      <c r="G1092" s="2"/>
      <c r="H1092" s="2"/>
      <c r="I1092" s="2"/>
      <c r="J1092" s="2"/>
      <c r="K1092" s="2"/>
      <c r="L1092" s="2"/>
      <c r="M1092" s="2"/>
      <c r="N1092" s="2"/>
      <c r="O1092" s="2"/>
      <c r="P1092" s="2"/>
      <c r="Q1092" s="2"/>
      <c r="R1092" s="2"/>
      <c r="S1092" s="2"/>
    </row>
    <row r="1093" spans="1:19" s="8" customFormat="1" ht="32.25" thickBot="1" x14ac:dyDescent="0.3">
      <c r="A1093" s="2" t="s">
        <v>2899</v>
      </c>
      <c r="B1093" s="2" t="s">
        <v>2900</v>
      </c>
      <c r="C1093" s="2"/>
      <c r="D1093" s="2" t="s">
        <v>2901</v>
      </c>
      <c r="E1093" s="2" t="s">
        <v>2902</v>
      </c>
      <c r="F1093" s="2" t="s">
        <v>6</v>
      </c>
      <c r="G1093" s="2"/>
      <c r="H1093" s="2"/>
      <c r="I1093" s="2"/>
      <c r="J1093" s="2"/>
      <c r="K1093" s="2"/>
      <c r="L1093" s="2"/>
      <c r="M1093" s="2"/>
      <c r="N1093" s="2"/>
      <c r="O1093" s="2"/>
      <c r="P1093" s="2"/>
      <c r="Q1093" s="2"/>
      <c r="R1093" s="2"/>
      <c r="S1093" s="2"/>
    </row>
    <row r="1094" spans="1:19" s="8" customFormat="1" ht="32.25" thickBot="1" x14ac:dyDescent="0.3">
      <c r="A1094" s="4" t="str">
        <f ca="1">IFERROR(__xludf.DUMMYFUNCTION("""COMPUTED_VALUE"""),"The law of contract / by Laurence Koffman and Elizabeth Macdonald.")</f>
        <v>The law of contract / by Laurence Koffman and Elizabeth Macdonald.</v>
      </c>
      <c r="B1094" s="5" t="str">
        <f ca="1">IFERROR(__xludf.DUMMYFUNCTION("""COMPUTED_VALUE"""),"Koffman, Laurence.")</f>
        <v>Koffman, Laurence.</v>
      </c>
      <c r="C1094" s="5" t="str">
        <f ca="1">IFERROR(__xludf.DUMMYFUNCTION("""COMPUTED_VALUE"""),"5th ed.")</f>
        <v>5th ed.</v>
      </c>
      <c r="D1094" s="4" t="str">
        <f ca="1">IFERROR(__xludf.DUMMYFUNCTION("""COMPUTED_VALUE"""),"London : LexisNexis, 2004.")</f>
        <v>London : LexisNexis, 2004.</v>
      </c>
      <c r="E1094" s="5" t="str">
        <f ca="1">IFERROR(__xludf.DUMMYFUNCTION("""COMPUTED_VALUE"""),"347.44 KofL l 2004")</f>
        <v>347.44 KofL l 2004</v>
      </c>
      <c r="F1094" s="6" t="str">
        <f ca="1">IFERROR(__xludf.DUMMYFUNCTION("""COMPUTED_VALUE"""),"Αίθουσα Αστικού και Αστικού Δικονομικού Δικαίου")</f>
        <v>Αίθουσα Αστικού και Αστικού Δικονομικού Δικαίου</v>
      </c>
      <c r="G1094" s="2"/>
      <c r="H1094" s="2"/>
      <c r="I1094" s="2"/>
      <c r="J1094" s="2"/>
      <c r="K1094" s="2"/>
      <c r="L1094" s="2"/>
      <c r="M1094" s="2"/>
      <c r="N1094" s="2"/>
      <c r="O1094" s="2"/>
      <c r="P1094" s="2"/>
      <c r="Q1094" s="2"/>
      <c r="R1094" s="2"/>
      <c r="S1094" s="2"/>
    </row>
    <row r="1095" spans="1:19" s="8" customFormat="1" ht="48" thickBot="1" x14ac:dyDescent="0.3">
      <c r="A1095" s="2" t="s">
        <v>2903</v>
      </c>
      <c r="B1095" s="2"/>
      <c r="C1095" s="2"/>
      <c r="D1095" s="2" t="s">
        <v>2904</v>
      </c>
      <c r="E1095" s="2" t="s">
        <v>2905</v>
      </c>
      <c r="F1095" s="2" t="s">
        <v>6</v>
      </c>
      <c r="G1095" s="2"/>
      <c r="H1095" s="2"/>
      <c r="I1095" s="2"/>
      <c r="J1095" s="2"/>
      <c r="K1095" s="2"/>
      <c r="L1095" s="2"/>
      <c r="M1095" s="2"/>
      <c r="N1095" s="2"/>
      <c r="O1095" s="2"/>
      <c r="P1095" s="2"/>
      <c r="Q1095" s="2"/>
      <c r="R1095" s="2"/>
      <c r="S1095" s="2"/>
    </row>
    <row r="1096" spans="1:19" s="8" customFormat="1" ht="48" thickBot="1" x14ac:dyDescent="0.3">
      <c r="A1096" s="2" t="s">
        <v>4529</v>
      </c>
      <c r="B1096" s="2"/>
      <c r="C1096" s="2"/>
      <c r="D1096" s="2" t="s">
        <v>4530</v>
      </c>
      <c r="E1096" s="2" t="s">
        <v>4531</v>
      </c>
      <c r="F1096" s="2" t="s">
        <v>6</v>
      </c>
      <c r="G1096" s="2"/>
      <c r="H1096" s="2"/>
      <c r="I1096" s="2"/>
      <c r="J1096" s="2"/>
      <c r="K1096" s="2"/>
      <c r="L1096" s="2"/>
      <c r="M1096" s="2"/>
      <c r="N1096" s="2"/>
      <c r="O1096" s="2"/>
      <c r="P1096" s="2"/>
      <c r="Q1096" s="2"/>
      <c r="R1096" s="2"/>
      <c r="S1096" s="2"/>
    </row>
    <row r="1097" spans="1:19" s="8" customFormat="1" ht="32.25" thickBot="1" x14ac:dyDescent="0.3">
      <c r="A1097" s="2" t="s">
        <v>1288</v>
      </c>
      <c r="B1097" s="2" t="s">
        <v>1289</v>
      </c>
      <c r="C1097" s="2"/>
      <c r="D1097" s="2" t="s">
        <v>1290</v>
      </c>
      <c r="E1097" s="2" t="s">
        <v>1291</v>
      </c>
      <c r="F1097" s="2" t="s">
        <v>6</v>
      </c>
      <c r="G1097" s="2"/>
      <c r="H1097" s="2"/>
      <c r="I1097" s="2"/>
      <c r="J1097" s="2"/>
      <c r="K1097" s="2"/>
      <c r="L1097" s="2"/>
      <c r="M1097" s="2"/>
      <c r="N1097" s="2"/>
      <c r="O1097" s="2"/>
      <c r="P1097" s="2"/>
      <c r="Q1097" s="2"/>
      <c r="R1097" s="2"/>
      <c r="S1097" s="2"/>
    </row>
    <row r="1098" spans="1:19" s="8" customFormat="1" ht="32.25" thickBot="1" x14ac:dyDescent="0.3">
      <c r="A1098" s="4" t="str">
        <f ca="1">IFERROR(__xludf.DUMMYFUNCTION("""COMPUTED_VALUE"""),"Casebook on contract law / Jill Poole.")</f>
        <v>Casebook on contract law / Jill Poole.</v>
      </c>
      <c r="B1098" s="5" t="str">
        <f ca="1">IFERROR(__xludf.DUMMYFUNCTION("""COMPUTED_VALUE"""),"Poole, Jill")</f>
        <v>Poole, Jill</v>
      </c>
      <c r="C1098" s="5" t="str">
        <f ca="1">IFERROR(__xludf.DUMMYFUNCTION("""COMPUTED_VALUE"""),"8th ed.")</f>
        <v>8th ed.</v>
      </c>
      <c r="D1098" s="4" t="str">
        <f ca="1">IFERROR(__xludf.DUMMYFUNCTION("""COMPUTED_VALUE"""),"Oxford   New York : Oxford University Press, c2006.")</f>
        <v>Oxford   New York : Oxford University Press, c2006.</v>
      </c>
      <c r="E1098" s="5" t="str">
        <f ca="1">IFERROR(__xludf.DUMMYFUNCTION("""COMPUTED_VALUE"""),"347.44 PooJ c 2006")</f>
        <v>347.44 PooJ c 2006</v>
      </c>
      <c r="F1098" s="6" t="str">
        <f ca="1">IFERROR(__xludf.DUMMYFUNCTION("""COMPUTED_VALUE"""),"Αίθουσα Αστικού και Αστικού Δικονομικού Δικαίου")</f>
        <v>Αίθουσα Αστικού και Αστικού Δικονομικού Δικαίου</v>
      </c>
      <c r="G1098" s="2"/>
      <c r="H1098" s="2"/>
      <c r="I1098" s="2"/>
      <c r="J1098" s="2"/>
      <c r="K1098" s="2"/>
      <c r="L1098" s="2"/>
      <c r="M1098" s="2"/>
      <c r="N1098" s="2"/>
      <c r="O1098" s="2"/>
      <c r="P1098" s="2"/>
      <c r="Q1098" s="2"/>
      <c r="R1098" s="2"/>
      <c r="S1098" s="2"/>
    </row>
    <row r="1099" spans="1:19" s="8" customFormat="1" ht="32.25" thickBot="1" x14ac:dyDescent="0.3">
      <c r="A1099" s="4" t="str">
        <f ca="1">IFERROR(__xludf.DUMMYFUNCTION("""COMPUTED_VALUE"""),"Law of contract / Paul H. Richards.")</f>
        <v>Law of contract / Paul H. Richards.</v>
      </c>
      <c r="B1099" s="5" t="str">
        <f ca="1">IFERROR(__xludf.DUMMYFUNCTION("""COMPUTED_VALUE"""),"Richards, Paul H.")</f>
        <v>Richards, Paul H.</v>
      </c>
      <c r="C1099" s="5" t="str">
        <f ca="1">IFERROR(__xludf.DUMMYFUNCTION("""COMPUTED_VALUE"""),"4th ed.")</f>
        <v>4th ed.</v>
      </c>
      <c r="D1099" s="4" t="str">
        <f ca="1">IFERROR(__xludf.DUMMYFUNCTION("""COMPUTED_VALUE"""),"London : Financial Times Pitman Pub., 1999.")</f>
        <v>London : Financial Times Pitman Pub., 1999.</v>
      </c>
      <c r="E1099" s="5" t="str">
        <f ca="1">IFERROR(__xludf.DUMMYFUNCTION("""COMPUTED_VALUE"""),"347.44 RicP l 1999")</f>
        <v>347.44 RicP l 1999</v>
      </c>
      <c r="F1099" s="6" t="str">
        <f ca="1">IFERROR(__xludf.DUMMYFUNCTION("""COMPUTED_VALUE"""),"Αίθουσα Αστικού και Αστικού Δικονομικού Δικαίου")</f>
        <v>Αίθουσα Αστικού και Αστικού Δικονομικού Δικαίου</v>
      </c>
      <c r="G1099" s="2"/>
      <c r="H1099" s="2"/>
      <c r="I1099" s="2"/>
      <c r="J1099" s="2"/>
      <c r="K1099" s="2"/>
      <c r="L1099" s="2"/>
      <c r="M1099" s="2"/>
      <c r="N1099" s="2"/>
      <c r="O1099" s="2"/>
      <c r="P1099" s="2"/>
      <c r="Q1099" s="2"/>
      <c r="R1099" s="2"/>
      <c r="S1099" s="2"/>
    </row>
    <row r="1100" spans="1:19" s="8" customFormat="1" ht="32.25" thickBot="1" x14ac:dyDescent="0.3">
      <c r="A1100" s="4" t="str">
        <f ca="1">IFERROR(__xludf.DUMMYFUNCTION("""COMPUTED_VALUE"""),"Contract law / by Anne Ruff.")</f>
        <v>Contract law / by Anne Ruff.</v>
      </c>
      <c r="B1100" s="5" t="str">
        <f ca="1">IFERROR(__xludf.DUMMYFUNCTION("""COMPUTED_VALUE"""),"Ruff, Anne R.")</f>
        <v>Ruff, Anne R.</v>
      </c>
      <c r="C1100" s="5" t="str">
        <f ca="1">IFERROR(__xludf.DUMMYFUNCTION("""COMPUTED_VALUE"""),"4th ed.")</f>
        <v>4th ed.</v>
      </c>
      <c r="D1100" s="4" t="str">
        <f ca="1">IFERROR(__xludf.DUMMYFUNCTION("""COMPUTED_VALUE"""),"London : Sweet &amp; Maxwell, 2005.")</f>
        <v>London : Sweet &amp; Maxwell, 2005.</v>
      </c>
      <c r="E1100" s="5" t="str">
        <f ca="1">IFERROR(__xludf.DUMMYFUNCTION("""COMPUTED_VALUE"""),"347.44 RufA c 2005")</f>
        <v>347.44 RufA c 2005</v>
      </c>
      <c r="F1100" s="6" t="str">
        <f ca="1">IFERROR(__xludf.DUMMYFUNCTION("""COMPUTED_VALUE"""),"Αίθουσα Αστικού και Αστικού Δικονομικού Δικαίου")</f>
        <v>Αίθουσα Αστικού και Αστικού Δικονομικού Δικαίου</v>
      </c>
      <c r="G1100" s="2"/>
      <c r="H1100" s="2"/>
      <c r="I1100" s="2"/>
      <c r="J1100" s="2"/>
      <c r="K1100" s="2"/>
      <c r="L1100" s="2"/>
      <c r="M1100" s="2"/>
      <c r="N1100" s="2"/>
      <c r="O1100" s="2"/>
      <c r="P1100" s="2"/>
      <c r="Q1100" s="2"/>
      <c r="R1100" s="2"/>
      <c r="S1100" s="2"/>
    </row>
    <row r="1101" spans="1:19" s="8" customFormat="1" ht="48" thickBot="1" x14ac:dyDescent="0.3">
      <c r="A1101" s="2" t="s">
        <v>213</v>
      </c>
      <c r="B1101" s="2" t="s">
        <v>160</v>
      </c>
      <c r="C1101" s="2"/>
      <c r="D1101" s="2" t="s">
        <v>212</v>
      </c>
      <c r="E1101" s="2" t="s">
        <v>211</v>
      </c>
      <c r="F1101" s="2" t="s">
        <v>12</v>
      </c>
      <c r="G1101" s="2"/>
      <c r="H1101" s="2"/>
      <c r="I1101" s="2"/>
      <c r="J1101" s="2"/>
      <c r="K1101" s="2"/>
      <c r="L1101" s="2"/>
      <c r="M1101" s="2"/>
      <c r="N1101" s="2"/>
      <c r="O1101" s="2"/>
      <c r="P1101" s="2"/>
      <c r="Q1101" s="2"/>
      <c r="R1101" s="2"/>
      <c r="S1101" s="2"/>
    </row>
    <row r="1102" spans="1:19" s="8" customFormat="1" ht="63.75" thickBot="1" x14ac:dyDescent="0.3">
      <c r="A1102" s="2" t="s">
        <v>2084</v>
      </c>
      <c r="B1102" s="2" t="s">
        <v>2085</v>
      </c>
      <c r="C1102" s="2"/>
      <c r="D1102" s="2" t="s">
        <v>2086</v>
      </c>
      <c r="E1102" s="2" t="s">
        <v>2087</v>
      </c>
      <c r="F1102" s="2" t="s">
        <v>6</v>
      </c>
      <c r="G1102" s="2"/>
      <c r="H1102" s="2"/>
      <c r="I1102" s="2"/>
      <c r="J1102" s="2"/>
      <c r="K1102" s="2"/>
      <c r="L1102" s="2"/>
      <c r="M1102" s="2"/>
      <c r="N1102" s="2"/>
      <c r="O1102" s="2"/>
      <c r="P1102" s="2"/>
      <c r="Q1102" s="2"/>
      <c r="R1102" s="2"/>
      <c r="S1102" s="2"/>
    </row>
    <row r="1103" spans="1:19" s="8" customFormat="1" ht="32.25" thickBot="1" x14ac:dyDescent="0.3">
      <c r="A1103" s="2" t="s">
        <v>2906</v>
      </c>
      <c r="B1103" s="2" t="s">
        <v>2907</v>
      </c>
      <c r="C1103" s="2"/>
      <c r="D1103" s="2" t="s">
        <v>2908</v>
      </c>
      <c r="E1103" s="2" t="s">
        <v>2909</v>
      </c>
      <c r="F1103" s="2" t="s">
        <v>6</v>
      </c>
      <c r="G1103" s="2"/>
      <c r="H1103" s="2"/>
      <c r="I1103" s="2"/>
      <c r="J1103" s="2"/>
      <c r="K1103" s="2"/>
      <c r="L1103" s="2"/>
      <c r="M1103" s="2"/>
      <c r="N1103" s="2"/>
      <c r="O1103" s="2"/>
      <c r="P1103" s="2"/>
      <c r="Q1103" s="2"/>
      <c r="R1103" s="2"/>
      <c r="S1103" s="2"/>
    </row>
    <row r="1104" spans="1:19" s="8" customFormat="1" ht="48" thickBot="1" x14ac:dyDescent="0.3">
      <c r="A1104" s="4" t="str">
        <f ca="1">IFERROR(__xludf.DUMMYFUNCTION("""COMPUTED_VALUE"""),"Στάθμιση και καταχρηστικότητα στη σύμβαση : ισορροπία, διαφάνεια και αναλογικότητα στο δίκαιο των ΓΟΣ (εθνικό και ενωσιακό) / Απόστολος Δ. Τασίκας.")</f>
        <v>Στάθμιση και καταχρηστικότητα στη σύμβαση : ισορροπία, διαφάνεια και αναλογικότητα στο δίκαιο των ΓΟΣ (εθνικό και ενωσιακό) / Απόστολος Δ. Τασίκας.</v>
      </c>
      <c r="B1104" s="5" t="str">
        <f ca="1">IFERROR(__xludf.DUMMYFUNCTION("""COMPUTED_VALUE"""),"Τασίκας, Απόστολος Δ.")</f>
        <v>Τασίκας, Απόστολος Δ.</v>
      </c>
      <c r="C1104" s="5"/>
      <c r="D1104" s="4" t="str">
        <f ca="1">IFERROR(__xludf.DUMMYFUNCTION("""COMPUTED_VALUE"""),"Θεσσαλονίκη : Ανιόν, 2022.")</f>
        <v>Θεσσαλονίκη : Ανιόν, 2022.</v>
      </c>
      <c r="E1104" s="5" t="str">
        <f ca="1">IFERROR(__xludf.DUMMYFUNCTION("""COMPUTED_VALUE"""),"347.441.46 ΤασΑ σ 2022")</f>
        <v>347.441.46 ΤασΑ σ 2022</v>
      </c>
      <c r="F1104" s="6" t="str">
        <f ca="1">IFERROR(__xludf.DUMMYFUNCTION("""COMPUTED_VALUE"""),"Αίθουσα Αστικού και Αστικού Δικονομικού Δικαίου")</f>
        <v>Αίθουσα Αστικού και Αστικού Δικονομικού Δικαίου</v>
      </c>
      <c r="G1104" s="2"/>
      <c r="H1104" s="2"/>
      <c r="I1104" s="2"/>
      <c r="J1104" s="2"/>
      <c r="K1104" s="2"/>
      <c r="L1104" s="2"/>
      <c r="M1104" s="2"/>
      <c r="N1104" s="2"/>
      <c r="O1104" s="2"/>
      <c r="P1104" s="2"/>
      <c r="Q1104" s="2"/>
      <c r="R1104" s="2"/>
      <c r="S1104" s="2"/>
    </row>
    <row r="1105" spans="1:19" s="8" customFormat="1" ht="48" thickBot="1" x14ac:dyDescent="0.3">
      <c r="A1105" s="2" t="s">
        <v>2910</v>
      </c>
      <c r="B1105" s="2" t="s">
        <v>2911</v>
      </c>
      <c r="C1105" s="2"/>
      <c r="D1105" s="2" t="s">
        <v>489</v>
      </c>
      <c r="E1105" s="2" t="s">
        <v>2912</v>
      </c>
      <c r="F1105" s="2" t="s">
        <v>6</v>
      </c>
      <c r="G1105" s="2"/>
      <c r="H1105" s="2"/>
      <c r="I1105" s="2"/>
      <c r="J1105" s="2"/>
      <c r="K1105" s="2"/>
      <c r="L1105" s="2"/>
      <c r="M1105" s="2"/>
      <c r="N1105" s="2"/>
      <c r="O1105" s="2"/>
      <c r="P1105" s="2"/>
      <c r="Q1105" s="2"/>
      <c r="R1105" s="2"/>
      <c r="S1105" s="2"/>
    </row>
    <row r="1106" spans="1:19" s="8" customFormat="1" ht="32.25" thickBot="1" x14ac:dyDescent="0.3">
      <c r="A1106" s="2" t="s">
        <v>2711</v>
      </c>
      <c r="B1106" s="2" t="s">
        <v>2712</v>
      </c>
      <c r="C1106" s="2" t="s">
        <v>14</v>
      </c>
      <c r="D1106" s="2" t="s">
        <v>2055</v>
      </c>
      <c r="E1106" s="2" t="s">
        <v>2713</v>
      </c>
      <c r="F1106" s="2" t="s">
        <v>6</v>
      </c>
      <c r="G1106" s="2"/>
      <c r="H1106" s="2"/>
      <c r="I1106" s="2"/>
      <c r="J1106" s="2"/>
      <c r="K1106" s="2"/>
      <c r="L1106" s="2"/>
      <c r="M1106" s="2"/>
      <c r="N1106" s="2"/>
      <c r="O1106" s="2"/>
      <c r="P1106" s="2"/>
      <c r="Q1106" s="2"/>
      <c r="R1106" s="2"/>
      <c r="S1106" s="2"/>
    </row>
    <row r="1107" spans="1:19" s="8" customFormat="1" ht="32.25" thickBot="1" x14ac:dyDescent="0.3">
      <c r="A1107" s="2" t="s">
        <v>4814</v>
      </c>
      <c r="B1107" s="2" t="s">
        <v>2712</v>
      </c>
      <c r="C1107" s="2" t="s">
        <v>904</v>
      </c>
      <c r="D1107" s="2" t="s">
        <v>2055</v>
      </c>
      <c r="E1107" s="2" t="s">
        <v>2713</v>
      </c>
      <c r="F1107" s="2" t="s">
        <v>6</v>
      </c>
      <c r="G1107" s="2"/>
      <c r="H1107" s="2"/>
      <c r="I1107" s="2"/>
      <c r="J1107" s="2"/>
      <c r="K1107" s="2"/>
      <c r="L1107" s="2"/>
      <c r="M1107" s="2"/>
      <c r="N1107" s="2"/>
      <c r="O1107" s="2"/>
      <c r="P1107" s="2"/>
      <c r="Q1107" s="2"/>
      <c r="R1107" s="2"/>
      <c r="S1107" s="2"/>
    </row>
    <row r="1108" spans="1:19" s="8" customFormat="1" ht="32.25" thickBot="1" x14ac:dyDescent="0.3">
      <c r="A1108" s="2" t="s">
        <v>2913</v>
      </c>
      <c r="B1108" s="2" t="s">
        <v>2914</v>
      </c>
      <c r="C1108" s="2"/>
      <c r="D1108" s="2" t="s">
        <v>2915</v>
      </c>
      <c r="E1108" s="2" t="s">
        <v>2916</v>
      </c>
      <c r="F1108" s="2" t="s">
        <v>6</v>
      </c>
      <c r="G1108" s="2"/>
      <c r="H1108" s="2"/>
      <c r="I1108" s="2"/>
      <c r="J1108" s="2"/>
      <c r="K1108" s="2"/>
      <c r="L1108" s="2"/>
      <c r="M1108" s="2"/>
      <c r="N1108" s="2"/>
      <c r="O1108" s="2"/>
      <c r="P1108" s="2"/>
      <c r="Q1108" s="2"/>
      <c r="R1108" s="2"/>
      <c r="S1108" s="2"/>
    </row>
    <row r="1109" spans="1:19" s="8" customFormat="1" ht="48" thickBot="1" x14ac:dyDescent="0.3">
      <c r="A1109" s="2" t="s">
        <v>2088</v>
      </c>
      <c r="B1109" s="2" t="s">
        <v>2089</v>
      </c>
      <c r="C1109" s="2" t="s">
        <v>2090</v>
      </c>
      <c r="D1109" s="2" t="s">
        <v>2091</v>
      </c>
      <c r="E1109" s="2" t="s">
        <v>2092</v>
      </c>
      <c r="F1109" s="2" t="s">
        <v>2093</v>
      </c>
      <c r="G1109" s="2"/>
      <c r="H1109" s="2"/>
      <c r="I1109" s="2"/>
      <c r="J1109" s="2"/>
      <c r="K1109" s="2"/>
      <c r="L1109" s="2"/>
      <c r="M1109" s="2"/>
      <c r="N1109" s="2"/>
      <c r="O1109" s="2"/>
      <c r="P1109" s="2"/>
      <c r="Q1109" s="2"/>
      <c r="R1109" s="2"/>
      <c r="S1109" s="2"/>
    </row>
    <row r="1110" spans="1:19" s="8" customFormat="1" ht="32.25" thickBot="1" x14ac:dyDescent="0.3">
      <c r="A1110" s="2" t="s">
        <v>4532</v>
      </c>
      <c r="B1110" s="2" t="s">
        <v>4358</v>
      </c>
      <c r="C1110" s="2"/>
      <c r="D1110" s="2" t="s">
        <v>4533</v>
      </c>
      <c r="E1110" s="2" t="s">
        <v>4534</v>
      </c>
      <c r="F1110" s="2" t="s">
        <v>6</v>
      </c>
      <c r="G1110" s="2"/>
      <c r="H1110" s="2"/>
      <c r="I1110" s="2"/>
      <c r="J1110" s="2"/>
      <c r="K1110" s="2"/>
      <c r="L1110" s="2"/>
      <c r="M1110" s="2"/>
      <c r="N1110" s="2"/>
      <c r="O1110" s="2"/>
      <c r="P1110" s="2"/>
      <c r="Q1110" s="2"/>
      <c r="R1110" s="2"/>
      <c r="S1110" s="2"/>
    </row>
    <row r="1111" spans="1:19" s="8" customFormat="1" ht="48" thickBot="1" x14ac:dyDescent="0.3">
      <c r="A1111" s="2" t="s">
        <v>2917</v>
      </c>
      <c r="B1111" s="2" t="s">
        <v>2918</v>
      </c>
      <c r="C1111" s="2"/>
      <c r="D1111" s="2" t="s">
        <v>781</v>
      </c>
      <c r="E1111" s="2" t="s">
        <v>2919</v>
      </c>
      <c r="F1111" s="2" t="s">
        <v>6</v>
      </c>
      <c r="G1111" s="2"/>
      <c r="H1111" s="2"/>
      <c r="I1111" s="2"/>
      <c r="J1111" s="2"/>
      <c r="K1111" s="2"/>
      <c r="L1111" s="2"/>
      <c r="M1111" s="2"/>
      <c r="N1111" s="2"/>
      <c r="O1111" s="2"/>
      <c r="P1111" s="2"/>
      <c r="Q1111" s="2"/>
      <c r="R1111" s="2"/>
      <c r="S1111" s="2"/>
    </row>
    <row r="1112" spans="1:19" s="8" customFormat="1" ht="48" thickBot="1" x14ac:dyDescent="0.3">
      <c r="A1112" s="2" t="s">
        <v>1292</v>
      </c>
      <c r="B1112" s="2"/>
      <c r="C1112" s="2"/>
      <c r="D1112" s="2" t="s">
        <v>1293</v>
      </c>
      <c r="E1112" s="2" t="s">
        <v>1294</v>
      </c>
      <c r="F1112" s="2" t="s">
        <v>6</v>
      </c>
      <c r="G1112" s="2"/>
      <c r="H1112" s="2"/>
      <c r="I1112" s="2"/>
      <c r="J1112" s="2"/>
      <c r="K1112" s="2"/>
      <c r="L1112" s="2"/>
      <c r="M1112" s="2"/>
      <c r="N1112" s="2"/>
      <c r="O1112" s="2"/>
      <c r="P1112" s="2"/>
      <c r="Q1112" s="2"/>
      <c r="R1112" s="2"/>
      <c r="S1112" s="2"/>
    </row>
    <row r="1113" spans="1:19" s="8" customFormat="1" ht="32.25" thickBot="1" x14ac:dyDescent="0.3">
      <c r="A1113" s="2" t="s">
        <v>2094</v>
      </c>
      <c r="B1113" s="2" t="s">
        <v>2095</v>
      </c>
      <c r="C1113" s="2"/>
      <c r="D1113" s="2" t="s">
        <v>2096</v>
      </c>
      <c r="E1113" s="2" t="s">
        <v>2097</v>
      </c>
      <c r="F1113" s="2" t="s">
        <v>6</v>
      </c>
      <c r="G1113" s="2"/>
      <c r="H1113" s="2"/>
      <c r="I1113" s="2"/>
      <c r="J1113" s="2"/>
      <c r="K1113" s="2"/>
      <c r="L1113" s="2"/>
      <c r="M1113" s="2"/>
      <c r="N1113" s="2"/>
      <c r="O1113" s="2"/>
      <c r="P1113" s="2"/>
      <c r="Q1113" s="2"/>
      <c r="R1113" s="2"/>
      <c r="S1113" s="2"/>
    </row>
    <row r="1114" spans="1:19" s="8" customFormat="1" ht="32.25" thickBot="1" x14ac:dyDescent="0.3">
      <c r="A1114" s="4" t="str">
        <f ca="1">IFERROR(__xludf.DUMMYFUNCTION("""COMPUTED_VALUE"""),"Tort law / Nicholas J. McBride and Roderick Bagshaw.")</f>
        <v>Tort law / Nicholas J. McBride and Roderick Bagshaw.</v>
      </c>
      <c r="B1114" s="5" t="str">
        <f ca="1">IFERROR(__xludf.DUMMYFUNCTION("""COMPUTED_VALUE"""),"McBride, Nicholas J.")</f>
        <v>McBride, Nicholas J.</v>
      </c>
      <c r="C1114" s="5" t="str">
        <f ca="1">IFERROR(__xludf.DUMMYFUNCTION("""COMPUTED_VALUE"""),"2nd ed.")</f>
        <v>2nd ed.</v>
      </c>
      <c r="D1114" s="4" t="str">
        <f ca="1">IFERROR(__xludf.DUMMYFUNCTION("""COMPUTED_VALUE"""),"Harlow, England : Pearson Longman, 2005.")</f>
        <v>Harlow, England : Pearson Longman, 2005.</v>
      </c>
      <c r="E1114" s="5" t="str">
        <f ca="1">IFERROR(__xludf.DUMMYFUNCTION("""COMPUTED_VALUE"""),"347.5(410) McBN t 2005")</f>
        <v>347.5(410) McBN t 2005</v>
      </c>
      <c r="F1114" s="6" t="str">
        <f ca="1">IFERROR(__xludf.DUMMYFUNCTION("""COMPUTED_VALUE"""),"Αίθουσα Αστικού και Αστικού Δικονομικού Δικαίου")</f>
        <v>Αίθουσα Αστικού και Αστικού Δικονομικού Δικαίου</v>
      </c>
      <c r="G1114" s="2"/>
      <c r="H1114" s="2"/>
      <c r="I1114" s="2"/>
      <c r="J1114" s="2"/>
      <c r="K1114" s="2"/>
      <c r="L1114" s="2"/>
      <c r="M1114" s="2"/>
      <c r="N1114" s="2"/>
      <c r="O1114" s="2"/>
      <c r="P1114" s="2"/>
      <c r="Q1114" s="2"/>
      <c r="R1114" s="2"/>
      <c r="S1114" s="2"/>
    </row>
    <row r="1115" spans="1:19" s="8" customFormat="1" ht="32.25" thickBot="1" x14ac:dyDescent="0.3">
      <c r="A1115" s="4" t="str">
        <f ca="1">IFERROR(__xludf.DUMMYFUNCTION("""COMPUTED_VALUE"""),"Tort law / Emily Finch, Stefan Fafinski.")</f>
        <v>Tort law / Emily Finch, Stefan Fafinski.</v>
      </c>
      <c r="B1115" s="5" t="str">
        <f ca="1">IFERROR(__xludf.DUMMYFUNCTION("""COMPUTED_VALUE"""),"Finch, Emily.")</f>
        <v>Finch, Emily.</v>
      </c>
      <c r="C1115" s="5"/>
      <c r="D1115" s="4" t="str">
        <f ca="1">IFERROR(__xludf.DUMMYFUNCTION("""COMPUTED_VALUE"""),"Harlow, Essex : Pearson Longman, 2007.")</f>
        <v>Harlow, Essex : Pearson Longman, 2007.</v>
      </c>
      <c r="E1115" s="5" t="str">
        <f ca="1">IFERROR(__xludf.DUMMYFUNCTION("""COMPUTED_VALUE"""),"347.5(410)(076) FinE t 2007")</f>
        <v>347.5(410)(076) FinE t 2007</v>
      </c>
      <c r="F1115" s="6" t="str">
        <f ca="1">IFERROR(__xludf.DUMMYFUNCTION("""COMPUTED_VALUE"""),"Αίθουσα Αστικού και Αστικού Δικονομικού Δικαίου")</f>
        <v>Αίθουσα Αστικού και Αστικού Δικονομικού Δικαίου</v>
      </c>
      <c r="G1115" s="2"/>
      <c r="H1115" s="2"/>
      <c r="I1115" s="2"/>
      <c r="J1115" s="2"/>
      <c r="K1115" s="2"/>
      <c r="L1115" s="2"/>
      <c r="M1115" s="2"/>
      <c r="N1115" s="2"/>
      <c r="O1115" s="2"/>
      <c r="P1115" s="2"/>
      <c r="Q1115" s="2"/>
      <c r="R1115" s="2"/>
      <c r="S1115" s="2"/>
    </row>
    <row r="1116" spans="1:19" s="8" customFormat="1" ht="48" thickBot="1" x14ac:dyDescent="0.3">
      <c r="A1116" s="2" t="s">
        <v>1295</v>
      </c>
      <c r="B1116" s="2"/>
      <c r="C1116" s="2"/>
      <c r="D1116" s="2" t="s">
        <v>1296</v>
      </c>
      <c r="E1116" s="2" t="s">
        <v>1297</v>
      </c>
      <c r="F1116" s="2" t="s">
        <v>6</v>
      </c>
      <c r="G1116" s="2"/>
      <c r="H1116" s="2"/>
      <c r="I1116" s="2"/>
      <c r="J1116" s="2"/>
      <c r="K1116" s="2"/>
      <c r="L1116" s="2"/>
      <c r="M1116" s="2"/>
      <c r="N1116" s="2"/>
      <c r="O1116" s="2"/>
      <c r="P1116" s="2"/>
      <c r="Q1116" s="2"/>
      <c r="R1116" s="2"/>
      <c r="S1116" s="2"/>
    </row>
    <row r="1117" spans="1:19" s="8" customFormat="1" ht="48" thickBot="1" x14ac:dyDescent="0.3">
      <c r="A1117" s="4" t="str">
        <f ca="1">IFERROR(__xludf.DUMMYFUNCTION("""COMPUTED_VALUE"""),"European tort law 2020 / eds Ernst Karner, Barbara C. Steininger   with contributions by Christian Alunaru ... [et al]")</f>
        <v>European tort law 2020 / eds Ernst Karner, Barbara C. Steininger   with contributions by Christian Alunaru ... [et al]</v>
      </c>
      <c r="B1117" s="5" t="str">
        <f ca="1">IFERROR(__xludf.DUMMYFUNCTION("""COMPUTED_VALUE"""),"Conference on European Tort Law (20th : 2021)")</f>
        <v>Conference on European Tort Law (20th : 2021)</v>
      </c>
      <c r="C1117" s="5"/>
      <c r="D1117" s="4" t="str">
        <f ca="1">IFERROR(__xludf.DUMMYFUNCTION("""COMPUTED_VALUE"""),"Berlin   Boston : De Gruyter, 2021.")</f>
        <v>Berlin   Boston : De Gruyter, 2021.</v>
      </c>
      <c r="E1117" s="5" t="str">
        <f ca="1">IFERROR(__xludf.DUMMYFUNCTION("""COMPUTED_VALUE"""),"347.5(4-672EU)(063) CETL2021 e 2021")</f>
        <v>347.5(4-672EU)(063) CETL2021 e 2021</v>
      </c>
      <c r="F1117" s="6" t="str">
        <f ca="1">IFERROR(__xludf.DUMMYFUNCTION("""COMPUTED_VALUE"""),"Αίθουσα Αστικού και Αστικού Δικονομικού Δικαίου")</f>
        <v>Αίθουσα Αστικού και Αστικού Δικονομικού Δικαίου</v>
      </c>
      <c r="G1117" s="2"/>
      <c r="H1117" s="2"/>
      <c r="I1117" s="2"/>
      <c r="J1117" s="2"/>
      <c r="K1117" s="2"/>
      <c r="L1117" s="2"/>
      <c r="M1117" s="2"/>
      <c r="N1117" s="2"/>
      <c r="O1117" s="2"/>
      <c r="P1117" s="2"/>
      <c r="Q1117" s="2"/>
      <c r="R1117" s="2"/>
      <c r="S1117" s="2"/>
    </row>
    <row r="1118" spans="1:19" s="8" customFormat="1" ht="48" thickBot="1" x14ac:dyDescent="0.3">
      <c r="A1118" s="4" t="str">
        <f ca="1">IFERROR(__xludf.DUMMYFUNCTION("""COMPUTED_VALUE"""),"European tort law 2021 / eds Ernst Karner, Barbara C. Steininger   with contributions by Christian Alunaru ... [et al]")</f>
        <v>European tort law 2021 / eds Ernst Karner, Barbara C. Steininger   with contributions by Christian Alunaru ... [et al]</v>
      </c>
      <c r="B1118" s="5" t="str">
        <f ca="1">IFERROR(__xludf.DUMMYFUNCTION("""COMPUTED_VALUE"""),"Conference on European Tort Law (21th : 2022)")</f>
        <v>Conference on European Tort Law (21th : 2022)</v>
      </c>
      <c r="C1118" s="5"/>
      <c r="D1118" s="4" t="str">
        <f ca="1">IFERROR(__xludf.DUMMYFUNCTION("""COMPUTED_VALUE"""),"Berlin   Boston : De Gruyter, 2022.")</f>
        <v>Berlin   Boston : De Gruyter, 2022.</v>
      </c>
      <c r="E1118" s="5" t="str">
        <f ca="1">IFERROR(__xludf.DUMMYFUNCTION("""COMPUTED_VALUE"""),"347.5(4-672EU)(063) CETL2022 e 2022")</f>
        <v>347.5(4-672EU)(063) CETL2022 e 2022</v>
      </c>
      <c r="F1118" s="6" t="str">
        <f ca="1">IFERROR(__xludf.DUMMYFUNCTION("""COMPUTED_VALUE"""),"Αίθουσα Αστικού και Αστικού Δικονομικού Δικαίου")</f>
        <v>Αίθουσα Αστικού και Αστικού Δικονομικού Δικαίου</v>
      </c>
      <c r="G1118" s="2"/>
      <c r="H1118" s="2"/>
      <c r="I1118" s="2"/>
      <c r="J1118" s="2"/>
      <c r="K1118" s="2"/>
      <c r="L1118" s="2"/>
      <c r="M1118" s="2"/>
      <c r="N1118" s="2"/>
      <c r="O1118" s="2"/>
      <c r="P1118" s="2"/>
      <c r="Q1118" s="2"/>
      <c r="R1118" s="2"/>
      <c r="S1118" s="2"/>
    </row>
    <row r="1119" spans="1:19" s="8" customFormat="1" ht="48" thickBot="1" x14ac:dyDescent="0.3">
      <c r="A1119" s="2" t="s">
        <v>1298</v>
      </c>
      <c r="B1119" s="2"/>
      <c r="C1119" s="2"/>
      <c r="D1119" s="2" t="s">
        <v>1299</v>
      </c>
      <c r="E1119" s="2" t="s">
        <v>1300</v>
      </c>
      <c r="F1119" s="2" t="s">
        <v>6</v>
      </c>
      <c r="G1119" s="2"/>
      <c r="H1119" s="2"/>
      <c r="I1119" s="2"/>
      <c r="J1119" s="2"/>
      <c r="K1119" s="2"/>
      <c r="L1119" s="2"/>
      <c r="M1119" s="2"/>
      <c r="N1119" s="2"/>
      <c r="O1119" s="2"/>
      <c r="P1119" s="2"/>
      <c r="Q1119" s="2"/>
      <c r="R1119" s="2"/>
      <c r="S1119" s="2"/>
    </row>
    <row r="1120" spans="1:19" s="8" customFormat="1" ht="32.25" thickBot="1" x14ac:dyDescent="0.3">
      <c r="A1120" s="2" t="s">
        <v>2920</v>
      </c>
      <c r="B1120" s="2" t="s">
        <v>2921</v>
      </c>
      <c r="C1120" s="2"/>
      <c r="D1120" s="2" t="s">
        <v>2922</v>
      </c>
      <c r="E1120" s="2" t="s">
        <v>2923</v>
      </c>
      <c r="F1120" s="2" t="s">
        <v>6</v>
      </c>
      <c r="G1120" s="2"/>
      <c r="H1120" s="2"/>
      <c r="I1120" s="2"/>
      <c r="J1120" s="2"/>
      <c r="K1120" s="2"/>
      <c r="L1120" s="2"/>
      <c r="M1120" s="2"/>
      <c r="N1120" s="2"/>
      <c r="O1120" s="2"/>
      <c r="P1120" s="2"/>
      <c r="Q1120" s="2"/>
      <c r="R1120" s="2"/>
      <c r="S1120" s="2"/>
    </row>
    <row r="1121" spans="1:19" s="8" customFormat="1" ht="32.25" thickBot="1" x14ac:dyDescent="0.3">
      <c r="A1121" s="2" t="s">
        <v>2098</v>
      </c>
      <c r="B1121" s="2" t="s">
        <v>2099</v>
      </c>
      <c r="C1121" s="2"/>
      <c r="D1121" s="2" t="s">
        <v>2100</v>
      </c>
      <c r="E1121" s="2" t="s">
        <v>2101</v>
      </c>
      <c r="F1121" s="2" t="s">
        <v>12</v>
      </c>
      <c r="G1121" s="2"/>
      <c r="H1121" s="2"/>
      <c r="I1121" s="2"/>
      <c r="J1121" s="2"/>
      <c r="K1121" s="2"/>
      <c r="L1121" s="2"/>
      <c r="M1121" s="2"/>
      <c r="N1121" s="2"/>
      <c r="O1121" s="2"/>
      <c r="P1121" s="2"/>
      <c r="Q1121" s="2"/>
      <c r="R1121" s="2"/>
      <c r="S1121" s="2"/>
    </row>
    <row r="1122" spans="1:19" s="8" customFormat="1" ht="48" thickBot="1" x14ac:dyDescent="0.3">
      <c r="A1122" s="4" t="str">
        <f ca="1">IFERROR(__xludf.DUMMYFUNCTION("""COMPUTED_VALUE"""),"La colpa soggettiva. Portuguese;""As peculiaridades da noção de culpa : um estudo de direito comparado / Mauro Bussani   tradução Helena Saldanha.""")</f>
        <v>La colpa soggettiva. Portuguese;"As peculiaridades da noção de culpa : um estudo de direito comparado / Mauro Bussani   tradução Helena Saldanha."</v>
      </c>
      <c r="B1122" s="5" t="str">
        <f ca="1">IFERROR(__xludf.DUMMYFUNCTION("""COMPUTED_VALUE"""),"Bussani, Mauro.")</f>
        <v>Bussani, Mauro.</v>
      </c>
      <c r="C1122" s="5"/>
      <c r="D1122" s="4" t="str">
        <f ca="1">IFERROR(__xludf.DUMMYFUNCTION("""COMPUTED_VALUE"""),"Porto Alegre : Livraria do Advogado Editora, 2000.")</f>
        <v>Porto Alegre : Livraria do Advogado Editora, 2000.</v>
      </c>
      <c r="E1122" s="5" t="str">
        <f ca="1">IFERROR(__xludf.DUMMYFUNCTION("""COMPUTED_VALUE"""),"347.51 BusM c/p 2000")</f>
        <v>347.51 BusM c/p 2000</v>
      </c>
      <c r="F1122" s="6" t="str">
        <f ca="1">IFERROR(__xludf.DUMMYFUNCTION("""COMPUTED_VALUE"""),"Αίθουσα Αστικού και Αστικού Δικονομικού Δικαίου")</f>
        <v>Αίθουσα Αστικού και Αστικού Δικονομικού Δικαίου</v>
      </c>
      <c r="G1122" s="2"/>
      <c r="H1122" s="2"/>
      <c r="I1122" s="2"/>
      <c r="J1122" s="2"/>
      <c r="K1122" s="2"/>
      <c r="L1122" s="2"/>
      <c r="M1122" s="2"/>
      <c r="N1122" s="2"/>
      <c r="O1122" s="2"/>
      <c r="P1122" s="2"/>
      <c r="Q1122" s="2"/>
      <c r="R1122" s="2"/>
      <c r="S1122" s="2"/>
    </row>
    <row r="1123" spans="1:19" s="8" customFormat="1" ht="32.25" thickBot="1" x14ac:dyDescent="0.3">
      <c r="A1123" s="2" t="s">
        <v>4815</v>
      </c>
      <c r="B1123" s="2"/>
      <c r="C1123" s="2"/>
      <c r="D1123" s="2" t="s">
        <v>4816</v>
      </c>
      <c r="E1123" s="2" t="s">
        <v>4817</v>
      </c>
      <c r="F1123" s="2" t="s">
        <v>6</v>
      </c>
      <c r="G1123" s="2"/>
      <c r="H1123" s="2"/>
      <c r="I1123" s="2"/>
      <c r="J1123" s="2"/>
      <c r="K1123" s="2"/>
      <c r="L1123" s="2"/>
      <c r="M1123" s="2"/>
      <c r="N1123" s="2"/>
      <c r="O1123" s="2"/>
      <c r="P1123" s="2"/>
      <c r="Q1123" s="2"/>
      <c r="R1123" s="2"/>
      <c r="S1123" s="2"/>
    </row>
    <row r="1124" spans="1:19" s="8" customFormat="1" ht="32.25" thickBot="1" x14ac:dyDescent="0.3">
      <c r="A1124" s="2" t="s">
        <v>4535</v>
      </c>
      <c r="B1124" s="2" t="s">
        <v>4536</v>
      </c>
      <c r="C1124" s="2"/>
      <c r="D1124" s="2" t="s">
        <v>4537</v>
      </c>
      <c r="E1124" s="2" t="s">
        <v>4538</v>
      </c>
      <c r="F1124" s="2" t="s">
        <v>6</v>
      </c>
      <c r="G1124" s="2"/>
      <c r="H1124" s="2"/>
      <c r="I1124" s="2"/>
      <c r="J1124" s="2"/>
      <c r="K1124" s="2"/>
      <c r="L1124" s="2"/>
      <c r="M1124" s="2"/>
      <c r="N1124" s="2"/>
      <c r="O1124" s="2"/>
      <c r="P1124" s="2"/>
      <c r="Q1124" s="2"/>
      <c r="R1124" s="2"/>
      <c r="S1124" s="2"/>
    </row>
    <row r="1125" spans="1:19" s="8" customFormat="1" ht="32.25" thickBot="1" x14ac:dyDescent="0.3">
      <c r="A1125" s="2" t="s">
        <v>1301</v>
      </c>
      <c r="B1125" s="2"/>
      <c r="C1125" s="2"/>
      <c r="D1125" s="2" t="s">
        <v>1302</v>
      </c>
      <c r="E1125" s="2" t="s">
        <v>1303</v>
      </c>
      <c r="F1125" s="2" t="s">
        <v>6</v>
      </c>
      <c r="G1125" s="2"/>
      <c r="H1125" s="2"/>
      <c r="I1125" s="2"/>
      <c r="J1125" s="2"/>
      <c r="K1125" s="2"/>
      <c r="L1125" s="2"/>
      <c r="M1125" s="2"/>
      <c r="N1125" s="2"/>
      <c r="O1125" s="2"/>
      <c r="P1125" s="2"/>
      <c r="Q1125" s="2"/>
      <c r="R1125" s="2"/>
      <c r="S1125" s="2"/>
    </row>
    <row r="1126" spans="1:19" s="8" customFormat="1" ht="48" thickBot="1" x14ac:dyDescent="0.3">
      <c r="A1126" s="2" t="s">
        <v>2102</v>
      </c>
      <c r="B1126" s="2" t="s">
        <v>2103</v>
      </c>
      <c r="C1126" s="2"/>
      <c r="D1126" s="2" t="s">
        <v>2055</v>
      </c>
      <c r="E1126" s="2" t="s">
        <v>2104</v>
      </c>
      <c r="F1126" s="2" t="s">
        <v>6</v>
      </c>
      <c r="G1126" s="2"/>
      <c r="H1126" s="2"/>
      <c r="I1126" s="2"/>
      <c r="J1126" s="2"/>
      <c r="K1126" s="2"/>
      <c r="L1126" s="2"/>
      <c r="M1126" s="2"/>
      <c r="N1126" s="2"/>
      <c r="O1126" s="2"/>
      <c r="P1126" s="2"/>
      <c r="Q1126" s="2"/>
      <c r="R1126" s="2"/>
      <c r="S1126" s="2"/>
    </row>
    <row r="1127" spans="1:19" s="8" customFormat="1" ht="32.25" thickBot="1" x14ac:dyDescent="0.3">
      <c r="A1127" s="2" t="s">
        <v>4539</v>
      </c>
      <c r="B1127" s="2"/>
      <c r="C1127" s="2"/>
      <c r="D1127" s="2" t="s">
        <v>4540</v>
      </c>
      <c r="E1127" s="2" t="s">
        <v>4541</v>
      </c>
      <c r="F1127" s="2" t="s">
        <v>6</v>
      </c>
      <c r="G1127" s="2"/>
      <c r="H1127" s="2"/>
      <c r="I1127" s="2"/>
      <c r="J1127" s="2"/>
      <c r="K1127" s="2"/>
      <c r="L1127" s="2"/>
      <c r="M1127" s="2"/>
      <c r="N1127" s="2"/>
      <c r="O1127" s="2"/>
      <c r="P1127" s="2"/>
      <c r="Q1127" s="2"/>
      <c r="R1127" s="2"/>
      <c r="S1127" s="2"/>
    </row>
    <row r="1128" spans="1:19" s="8" customFormat="1" ht="32.25" thickBot="1" x14ac:dyDescent="0.3">
      <c r="A1128" s="2" t="s">
        <v>4542</v>
      </c>
      <c r="B1128" s="2"/>
      <c r="C1128" s="2"/>
      <c r="D1128" s="2" t="s">
        <v>4543</v>
      </c>
      <c r="E1128" s="2" t="s">
        <v>4544</v>
      </c>
      <c r="F1128" s="2" t="s">
        <v>6</v>
      </c>
      <c r="G1128" s="2"/>
      <c r="H1128" s="2"/>
      <c r="I1128" s="2"/>
      <c r="J1128" s="2"/>
      <c r="K1128" s="2"/>
      <c r="L1128" s="2"/>
      <c r="M1128" s="2"/>
      <c r="N1128" s="2"/>
      <c r="O1128" s="2"/>
      <c r="P1128" s="2"/>
      <c r="Q1128" s="2"/>
      <c r="R1128" s="2"/>
      <c r="S1128" s="2"/>
    </row>
    <row r="1129" spans="1:19" s="8" customFormat="1" ht="32.25" thickBot="1" x14ac:dyDescent="0.3">
      <c r="A1129" s="2" t="s">
        <v>2105</v>
      </c>
      <c r="B1129" s="2" t="s">
        <v>2106</v>
      </c>
      <c r="C1129" s="2"/>
      <c r="D1129" s="2" t="s">
        <v>10</v>
      </c>
      <c r="E1129" s="2" t="s">
        <v>2107</v>
      </c>
      <c r="F1129" s="2" t="s">
        <v>6</v>
      </c>
      <c r="G1129" s="2"/>
      <c r="H1129" s="2"/>
      <c r="I1129" s="2"/>
      <c r="J1129" s="2"/>
      <c r="K1129" s="2"/>
      <c r="L1129" s="2"/>
      <c r="M1129" s="2"/>
      <c r="N1129" s="2"/>
      <c r="O1129" s="2"/>
      <c r="P1129" s="2"/>
      <c r="Q1129" s="2"/>
      <c r="R1129" s="2"/>
      <c r="S1129" s="2"/>
    </row>
    <row r="1130" spans="1:19" s="8" customFormat="1" ht="32.25" thickBot="1" x14ac:dyDescent="0.3">
      <c r="A1130" s="2" t="s">
        <v>271</v>
      </c>
      <c r="B1130" s="2" t="s">
        <v>272</v>
      </c>
      <c r="C1130" s="2"/>
      <c r="D1130" s="2" t="s">
        <v>270</v>
      </c>
      <c r="E1130" s="2" t="s">
        <v>269</v>
      </c>
      <c r="F1130" s="2" t="s">
        <v>6</v>
      </c>
      <c r="G1130" s="2"/>
      <c r="H1130" s="2"/>
      <c r="I1130" s="2"/>
      <c r="J1130" s="2"/>
      <c r="K1130" s="2"/>
      <c r="L1130" s="2"/>
      <c r="M1130" s="2"/>
      <c r="N1130" s="2"/>
      <c r="O1130" s="2"/>
      <c r="P1130" s="2"/>
      <c r="Q1130" s="2"/>
      <c r="R1130" s="2"/>
      <c r="S1130" s="2"/>
    </row>
    <row r="1131" spans="1:19" s="8" customFormat="1" ht="48" thickBot="1" x14ac:dyDescent="0.3">
      <c r="A1131" s="2" t="s">
        <v>2924</v>
      </c>
      <c r="B1131" s="2" t="s">
        <v>2925</v>
      </c>
      <c r="C1131" s="2"/>
      <c r="D1131" s="2" t="s">
        <v>2926</v>
      </c>
      <c r="E1131" s="2" t="s">
        <v>2927</v>
      </c>
      <c r="F1131" s="2" t="s">
        <v>6</v>
      </c>
      <c r="G1131" s="2"/>
      <c r="H1131" s="2"/>
      <c r="I1131" s="2"/>
      <c r="J1131" s="2"/>
      <c r="K1131" s="2"/>
      <c r="L1131" s="2"/>
      <c r="M1131" s="2"/>
      <c r="N1131" s="2"/>
      <c r="O1131" s="2"/>
      <c r="P1131" s="2"/>
      <c r="Q1131" s="2"/>
      <c r="R1131" s="2"/>
      <c r="S1131" s="2"/>
    </row>
    <row r="1132" spans="1:19" s="8" customFormat="1" ht="32.25" thickBot="1" x14ac:dyDescent="0.3">
      <c r="A1132" s="2" t="s">
        <v>4818</v>
      </c>
      <c r="B1132" s="2" t="s">
        <v>4819</v>
      </c>
      <c r="C1132" s="2"/>
      <c r="D1132" s="2" t="s">
        <v>4820</v>
      </c>
      <c r="E1132" s="2" t="s">
        <v>4821</v>
      </c>
      <c r="F1132" s="2" t="s">
        <v>6</v>
      </c>
      <c r="G1132" s="2"/>
      <c r="H1132" s="2"/>
      <c r="I1132" s="2"/>
      <c r="J1132" s="2"/>
      <c r="K1132" s="2"/>
      <c r="L1132" s="2"/>
      <c r="M1132" s="2"/>
      <c r="N1132" s="2"/>
      <c r="O1132" s="2"/>
      <c r="P1132" s="2"/>
      <c r="Q1132" s="2"/>
      <c r="R1132" s="2"/>
      <c r="S1132" s="2"/>
    </row>
    <row r="1133" spans="1:19" s="8" customFormat="1" ht="48" thickBot="1" x14ac:dyDescent="0.3">
      <c r="A1133" s="2" t="s">
        <v>1304</v>
      </c>
      <c r="B1133" s="2" t="s">
        <v>1305</v>
      </c>
      <c r="C1133" s="2"/>
      <c r="D1133" s="2" t="s">
        <v>10</v>
      </c>
      <c r="E1133" s="2" t="s">
        <v>1306</v>
      </c>
      <c r="F1133" s="2" t="s">
        <v>6</v>
      </c>
      <c r="G1133" s="2"/>
      <c r="H1133" s="2"/>
      <c r="I1133" s="2"/>
      <c r="J1133" s="2"/>
      <c r="K1133" s="2"/>
      <c r="L1133" s="2"/>
      <c r="M1133" s="2"/>
      <c r="N1133" s="2"/>
      <c r="O1133" s="2"/>
      <c r="P1133" s="2"/>
      <c r="Q1133" s="2"/>
      <c r="R1133" s="2"/>
      <c r="S1133" s="2"/>
    </row>
    <row r="1134" spans="1:19" s="8" customFormat="1" ht="48" thickBot="1" x14ac:dyDescent="0.3">
      <c r="A1134" s="2" t="s">
        <v>2108</v>
      </c>
      <c r="B1134" s="2"/>
      <c r="C1134" s="2"/>
      <c r="D1134" s="2" t="s">
        <v>2109</v>
      </c>
      <c r="E1134" s="2" t="s">
        <v>2110</v>
      </c>
      <c r="F1134" s="2" t="s">
        <v>6</v>
      </c>
      <c r="G1134" s="2"/>
      <c r="H1134" s="2"/>
      <c r="I1134" s="2"/>
      <c r="J1134" s="2"/>
      <c r="K1134" s="2"/>
      <c r="L1134" s="2"/>
      <c r="M1134" s="2"/>
      <c r="N1134" s="2"/>
      <c r="O1134" s="2"/>
      <c r="P1134" s="2"/>
      <c r="Q1134" s="2"/>
      <c r="R1134" s="2"/>
      <c r="S1134" s="2"/>
    </row>
    <row r="1135" spans="1:19" s="8" customFormat="1" ht="32.25" thickBot="1" x14ac:dyDescent="0.3">
      <c r="A1135" s="2" t="s">
        <v>2111</v>
      </c>
      <c r="B1135" s="2" t="s">
        <v>2112</v>
      </c>
      <c r="C1135" s="2"/>
      <c r="D1135" s="2" t="s">
        <v>2113</v>
      </c>
      <c r="E1135" s="2" t="s">
        <v>2114</v>
      </c>
      <c r="F1135" s="2" t="s">
        <v>6</v>
      </c>
      <c r="G1135" s="2"/>
      <c r="H1135" s="2"/>
      <c r="I1135" s="2"/>
      <c r="J1135" s="2"/>
      <c r="K1135" s="2"/>
      <c r="L1135" s="2"/>
      <c r="M1135" s="2"/>
      <c r="N1135" s="2"/>
      <c r="O1135" s="2"/>
      <c r="P1135" s="2"/>
      <c r="Q1135" s="2"/>
      <c r="R1135" s="2"/>
      <c r="S1135" s="2"/>
    </row>
    <row r="1136" spans="1:19" s="8" customFormat="1" ht="74.25" customHeight="1" thickBot="1" x14ac:dyDescent="0.3">
      <c r="A1136" s="2" t="s">
        <v>4545</v>
      </c>
      <c r="B1136" s="2" t="s">
        <v>4546</v>
      </c>
      <c r="C1136" s="2"/>
      <c r="D1136" s="2" t="s">
        <v>4547</v>
      </c>
      <c r="E1136" s="2" t="s">
        <v>4548</v>
      </c>
      <c r="F1136" s="2" t="s">
        <v>6</v>
      </c>
      <c r="G1136" s="2"/>
      <c r="H1136" s="2"/>
      <c r="I1136" s="2"/>
      <c r="J1136" s="2"/>
      <c r="K1136" s="2"/>
      <c r="L1136" s="2"/>
      <c r="M1136" s="2"/>
      <c r="N1136" s="2"/>
      <c r="O1136" s="2"/>
      <c r="P1136" s="2"/>
      <c r="Q1136" s="2"/>
      <c r="R1136" s="2"/>
      <c r="S1136" s="2"/>
    </row>
    <row r="1137" spans="1:19" s="8" customFormat="1" ht="48" thickBot="1" x14ac:dyDescent="0.3">
      <c r="A1137" s="2" t="s">
        <v>1307</v>
      </c>
      <c r="B1137" s="2"/>
      <c r="C1137" s="2"/>
      <c r="D1137" s="2" t="s">
        <v>1308</v>
      </c>
      <c r="E1137" s="2" t="s">
        <v>1309</v>
      </c>
      <c r="F1137" s="2" t="s">
        <v>6</v>
      </c>
      <c r="G1137" s="2"/>
      <c r="H1137" s="2"/>
      <c r="I1137" s="2"/>
      <c r="J1137" s="2"/>
      <c r="K1137" s="2"/>
      <c r="L1137" s="2"/>
      <c r="M1137" s="2"/>
      <c r="N1137" s="2"/>
      <c r="O1137" s="2"/>
      <c r="P1137" s="2"/>
      <c r="Q1137" s="2"/>
      <c r="R1137" s="2"/>
      <c r="S1137" s="2"/>
    </row>
    <row r="1138" spans="1:19" s="8" customFormat="1" ht="79.5" thickBot="1" x14ac:dyDescent="0.3">
      <c r="A1138" s="2" t="s">
        <v>5432</v>
      </c>
      <c r="B1138" s="2"/>
      <c r="C1138" s="2"/>
      <c r="D1138" s="2" t="s">
        <v>5433</v>
      </c>
      <c r="E1138" s="2" t="s">
        <v>5434</v>
      </c>
      <c r="F1138" s="2" t="s">
        <v>6</v>
      </c>
      <c r="G1138" s="2"/>
      <c r="H1138" s="2"/>
      <c r="I1138" s="2"/>
      <c r="J1138" s="2"/>
      <c r="K1138" s="2"/>
      <c r="L1138" s="2"/>
      <c r="M1138" s="2"/>
      <c r="N1138" s="2"/>
      <c r="O1138" s="2"/>
      <c r="P1138" s="2"/>
      <c r="Q1138" s="2"/>
      <c r="R1138" s="2"/>
      <c r="S1138" s="2"/>
    </row>
    <row r="1139" spans="1:19" s="8" customFormat="1" ht="32.25" thickBot="1" x14ac:dyDescent="0.3">
      <c r="A1139" s="2" t="s">
        <v>2928</v>
      </c>
      <c r="B1139" s="2"/>
      <c r="C1139" s="2"/>
      <c r="D1139" s="2" t="s">
        <v>2929</v>
      </c>
      <c r="E1139" s="2" t="s">
        <v>2930</v>
      </c>
      <c r="F1139" s="2" t="s">
        <v>6</v>
      </c>
      <c r="G1139" s="2"/>
      <c r="H1139" s="2"/>
      <c r="I1139" s="2"/>
      <c r="J1139" s="2"/>
      <c r="K1139" s="2"/>
      <c r="L1139" s="2"/>
      <c r="M1139" s="2"/>
      <c r="N1139" s="2"/>
      <c r="O1139" s="2"/>
      <c r="P1139" s="2"/>
      <c r="Q1139" s="2"/>
      <c r="R1139" s="2"/>
      <c r="S1139" s="2"/>
    </row>
    <row r="1140" spans="1:19" s="8" customFormat="1" ht="48" thickBot="1" x14ac:dyDescent="0.3">
      <c r="A1140" s="2" t="s">
        <v>2115</v>
      </c>
      <c r="B1140" s="2"/>
      <c r="C1140" s="2"/>
      <c r="D1140" s="2" t="s">
        <v>2116</v>
      </c>
      <c r="E1140" s="2" t="s">
        <v>2117</v>
      </c>
      <c r="F1140" s="2" t="s">
        <v>6</v>
      </c>
      <c r="G1140" s="2"/>
      <c r="H1140" s="2"/>
      <c r="I1140" s="2"/>
      <c r="J1140" s="2"/>
      <c r="K1140" s="2"/>
      <c r="L1140" s="2"/>
      <c r="M1140" s="2"/>
      <c r="N1140" s="2"/>
      <c r="O1140" s="2"/>
      <c r="P1140" s="2"/>
      <c r="Q1140" s="2"/>
      <c r="R1140" s="2"/>
      <c r="S1140" s="2"/>
    </row>
    <row r="1141" spans="1:19" s="8" customFormat="1" ht="48" thickBot="1" x14ac:dyDescent="0.3">
      <c r="A1141" s="2" t="s">
        <v>229</v>
      </c>
      <c r="B1141" s="2" t="s">
        <v>230</v>
      </c>
      <c r="C1141" s="2" t="s">
        <v>227</v>
      </c>
      <c r="D1141" s="2" t="s">
        <v>228</v>
      </c>
      <c r="E1141" s="2" t="s">
        <v>226</v>
      </c>
      <c r="F1141" s="2" t="s">
        <v>6</v>
      </c>
      <c r="G1141" s="2"/>
      <c r="H1141" s="2"/>
      <c r="I1141" s="2"/>
      <c r="J1141" s="2"/>
      <c r="K1141" s="2"/>
      <c r="L1141" s="2"/>
      <c r="M1141" s="2"/>
      <c r="N1141" s="2"/>
      <c r="O1141" s="2"/>
      <c r="P1141" s="2"/>
      <c r="Q1141" s="2"/>
      <c r="R1141" s="2"/>
      <c r="S1141" s="2"/>
    </row>
    <row r="1142" spans="1:19" s="8" customFormat="1" ht="32.25" thickBot="1" x14ac:dyDescent="0.3">
      <c r="A1142" s="2" t="s">
        <v>2118</v>
      </c>
      <c r="B1142" s="2" t="s">
        <v>1278</v>
      </c>
      <c r="C1142" s="2" t="s">
        <v>14</v>
      </c>
      <c r="D1142" s="2" t="s">
        <v>2119</v>
      </c>
      <c r="E1142" s="2" t="s">
        <v>2120</v>
      </c>
      <c r="F1142" s="2" t="s">
        <v>6</v>
      </c>
      <c r="G1142" s="2"/>
      <c r="H1142" s="2"/>
      <c r="I1142" s="2"/>
      <c r="J1142" s="2"/>
      <c r="K1142" s="2"/>
      <c r="L1142" s="2"/>
      <c r="M1142" s="2"/>
      <c r="N1142" s="2"/>
      <c r="O1142" s="2"/>
      <c r="P1142" s="2"/>
      <c r="Q1142" s="2"/>
      <c r="R1142" s="2"/>
      <c r="S1142" s="2"/>
    </row>
    <row r="1143" spans="1:19" s="8" customFormat="1" ht="32.25" thickBot="1" x14ac:dyDescent="0.3">
      <c r="A1143" s="2" t="s">
        <v>2121</v>
      </c>
      <c r="B1143" s="2" t="s">
        <v>2122</v>
      </c>
      <c r="C1143" s="2"/>
      <c r="D1143" s="2" t="s">
        <v>107</v>
      </c>
      <c r="E1143" s="2" t="s">
        <v>2123</v>
      </c>
      <c r="F1143" s="2" t="s">
        <v>6</v>
      </c>
      <c r="G1143" s="2"/>
      <c r="H1143" s="2"/>
      <c r="I1143" s="2"/>
      <c r="J1143" s="2"/>
      <c r="K1143" s="2"/>
      <c r="L1143" s="2"/>
      <c r="M1143" s="2"/>
      <c r="N1143" s="2"/>
      <c r="O1143" s="2"/>
      <c r="P1143" s="2"/>
      <c r="Q1143" s="2"/>
      <c r="R1143" s="2"/>
      <c r="S1143" s="2"/>
    </row>
    <row r="1144" spans="1:19" s="8" customFormat="1" ht="32.25" thickBot="1" x14ac:dyDescent="0.3">
      <c r="A1144" s="2" t="s">
        <v>1310</v>
      </c>
      <c r="B1144" s="2" t="s">
        <v>1311</v>
      </c>
      <c r="C1144" s="2"/>
      <c r="D1144" s="2" t="s">
        <v>1312</v>
      </c>
      <c r="E1144" s="2" t="s">
        <v>1313</v>
      </c>
      <c r="F1144" s="2" t="s">
        <v>6</v>
      </c>
      <c r="G1144" s="2"/>
      <c r="H1144" s="2"/>
      <c r="I1144" s="2"/>
      <c r="J1144" s="2"/>
      <c r="K1144" s="2"/>
      <c r="L1144" s="2"/>
      <c r="M1144" s="2"/>
      <c r="N1144" s="2"/>
      <c r="O1144" s="2"/>
      <c r="P1144" s="2"/>
      <c r="Q1144" s="2"/>
      <c r="R1144" s="2"/>
      <c r="S1144" s="2"/>
    </row>
    <row r="1145" spans="1:19" s="8" customFormat="1" ht="63.75" thickBot="1" x14ac:dyDescent="0.3">
      <c r="A1145" s="2" t="s">
        <v>4549</v>
      </c>
      <c r="B1145" s="2" t="s">
        <v>4550</v>
      </c>
      <c r="C1145" s="2"/>
      <c r="D1145" s="2" t="s">
        <v>4551</v>
      </c>
      <c r="E1145" s="2" t="s">
        <v>4552</v>
      </c>
      <c r="F1145" s="2" t="s">
        <v>6</v>
      </c>
      <c r="G1145" s="2"/>
      <c r="H1145" s="2"/>
      <c r="I1145" s="2"/>
      <c r="J1145" s="2"/>
      <c r="K1145" s="2"/>
      <c r="L1145" s="2"/>
      <c r="M1145" s="2"/>
      <c r="N1145" s="2"/>
      <c r="O1145" s="2"/>
      <c r="P1145" s="2"/>
      <c r="Q1145" s="2"/>
      <c r="R1145" s="2"/>
      <c r="S1145" s="2"/>
    </row>
    <row r="1146" spans="1:19" s="8" customFormat="1" ht="48" thickBot="1" x14ac:dyDescent="0.3">
      <c r="A1146" s="2" t="s">
        <v>4145</v>
      </c>
      <c r="B1146" s="2" t="s">
        <v>4146</v>
      </c>
      <c r="C1146" s="2" t="s">
        <v>4147</v>
      </c>
      <c r="D1146" s="2" t="s">
        <v>4148</v>
      </c>
      <c r="E1146" s="2" t="s">
        <v>4149</v>
      </c>
      <c r="F1146" s="2" t="s">
        <v>1548</v>
      </c>
      <c r="G1146" s="2"/>
      <c r="H1146" s="2"/>
      <c r="I1146" s="2"/>
      <c r="J1146" s="2"/>
      <c r="K1146" s="2"/>
      <c r="L1146" s="2"/>
      <c r="M1146" s="2"/>
      <c r="N1146" s="2"/>
      <c r="O1146" s="2"/>
      <c r="P1146" s="2"/>
      <c r="Q1146" s="2"/>
      <c r="R1146" s="2"/>
      <c r="S1146" s="2"/>
    </row>
    <row r="1147" spans="1:19" s="8" customFormat="1" ht="48" thickBot="1" x14ac:dyDescent="0.3">
      <c r="A1147" s="2" t="s">
        <v>2714</v>
      </c>
      <c r="B1147" s="2" t="s">
        <v>2715</v>
      </c>
      <c r="C1147" s="2"/>
      <c r="D1147" s="2" t="s">
        <v>2716</v>
      </c>
      <c r="E1147" s="2" t="s">
        <v>2717</v>
      </c>
      <c r="F1147" s="2" t="s">
        <v>6</v>
      </c>
      <c r="G1147" s="2"/>
      <c r="H1147" s="2"/>
      <c r="I1147" s="2"/>
      <c r="J1147" s="2"/>
      <c r="K1147" s="2"/>
      <c r="L1147" s="2"/>
      <c r="M1147" s="2"/>
      <c r="N1147" s="2"/>
      <c r="O1147" s="2"/>
      <c r="P1147" s="2"/>
      <c r="Q1147" s="2"/>
      <c r="R1147" s="2"/>
      <c r="S1147" s="2"/>
    </row>
    <row r="1148" spans="1:19" s="8" customFormat="1" ht="32.25" thickBot="1" x14ac:dyDescent="0.3">
      <c r="A1148" s="2" t="s">
        <v>2124</v>
      </c>
      <c r="B1148" s="2" t="s">
        <v>2125</v>
      </c>
      <c r="C1148" s="2"/>
      <c r="D1148" s="2" t="s">
        <v>2126</v>
      </c>
      <c r="E1148" s="2" t="s">
        <v>2127</v>
      </c>
      <c r="F1148" s="2" t="s">
        <v>7</v>
      </c>
      <c r="G1148" s="2"/>
      <c r="H1148" s="2"/>
      <c r="I1148" s="2"/>
      <c r="J1148" s="2"/>
      <c r="K1148" s="2"/>
      <c r="L1148" s="2"/>
      <c r="M1148" s="2"/>
      <c r="N1148" s="2"/>
      <c r="O1148" s="2"/>
      <c r="P1148" s="2"/>
      <c r="Q1148" s="2"/>
      <c r="R1148" s="2"/>
      <c r="S1148" s="2"/>
    </row>
    <row r="1149" spans="1:19" s="8" customFormat="1" ht="48" thickBot="1" x14ac:dyDescent="0.3">
      <c r="A1149" s="2" t="s">
        <v>3746</v>
      </c>
      <c r="B1149" s="2" t="s">
        <v>3747</v>
      </c>
      <c r="C1149" s="2"/>
      <c r="D1149" s="2" t="s">
        <v>3748</v>
      </c>
      <c r="E1149" s="2" t="s">
        <v>3749</v>
      </c>
      <c r="F1149" s="2" t="s">
        <v>7</v>
      </c>
      <c r="G1149" s="2"/>
      <c r="H1149" s="2"/>
      <c r="I1149" s="2"/>
      <c r="J1149" s="2"/>
      <c r="K1149" s="2"/>
      <c r="L1149" s="2"/>
      <c r="M1149" s="2"/>
      <c r="N1149" s="2"/>
      <c r="O1149" s="2"/>
      <c r="P1149" s="2"/>
      <c r="Q1149" s="2"/>
      <c r="R1149" s="2"/>
      <c r="S1149" s="2"/>
    </row>
    <row r="1150" spans="1:19" s="8" customFormat="1" ht="32.25" thickBot="1" x14ac:dyDescent="0.3">
      <c r="A1150" s="2" t="s">
        <v>3750</v>
      </c>
      <c r="B1150" s="2"/>
      <c r="C1150" s="2"/>
      <c r="D1150" s="2" t="s">
        <v>3751</v>
      </c>
      <c r="E1150" s="2" t="s">
        <v>3752</v>
      </c>
      <c r="F1150" s="2" t="s">
        <v>7</v>
      </c>
      <c r="G1150" s="2"/>
      <c r="H1150" s="2"/>
      <c r="I1150" s="2"/>
      <c r="J1150" s="2"/>
      <c r="K1150" s="2"/>
      <c r="L1150" s="2"/>
      <c r="M1150" s="2"/>
      <c r="N1150" s="2"/>
      <c r="O1150" s="2"/>
      <c r="P1150" s="2"/>
      <c r="Q1150" s="2"/>
      <c r="R1150" s="2"/>
      <c r="S1150" s="2"/>
    </row>
    <row r="1151" spans="1:19" s="8" customFormat="1" ht="32.25" thickBot="1" x14ac:dyDescent="0.3">
      <c r="A1151" s="2" t="s">
        <v>814</v>
      </c>
      <c r="B1151" s="2" t="s">
        <v>815</v>
      </c>
      <c r="C1151" s="2"/>
      <c r="D1151" s="2" t="s">
        <v>816</v>
      </c>
      <c r="E1151" s="2" t="s">
        <v>817</v>
      </c>
      <c r="F1151" s="2" t="s">
        <v>7</v>
      </c>
      <c r="G1151" s="2"/>
      <c r="H1151" s="2"/>
      <c r="I1151" s="2"/>
      <c r="J1151" s="2"/>
      <c r="K1151" s="2"/>
      <c r="L1151" s="2"/>
      <c r="M1151" s="2"/>
      <c r="N1151" s="2"/>
      <c r="O1151" s="2"/>
      <c r="P1151" s="2"/>
      <c r="Q1151" s="2"/>
      <c r="R1151" s="2"/>
      <c r="S1151" s="2"/>
    </row>
    <row r="1152" spans="1:19" s="8" customFormat="1" ht="32.25" thickBot="1" x14ac:dyDescent="0.3">
      <c r="A1152" s="2" t="s">
        <v>818</v>
      </c>
      <c r="B1152" s="2" t="s">
        <v>819</v>
      </c>
      <c r="C1152" s="2"/>
      <c r="D1152" s="2" t="s">
        <v>820</v>
      </c>
      <c r="E1152" s="2" t="s">
        <v>821</v>
      </c>
      <c r="F1152" s="2" t="s">
        <v>7</v>
      </c>
      <c r="G1152" s="2"/>
      <c r="H1152" s="2"/>
      <c r="I1152" s="2"/>
      <c r="J1152" s="2"/>
      <c r="K1152" s="2"/>
      <c r="L1152" s="2"/>
      <c r="M1152" s="2"/>
      <c r="N1152" s="2"/>
      <c r="O1152" s="2"/>
      <c r="P1152" s="2"/>
      <c r="Q1152" s="2"/>
      <c r="R1152" s="2"/>
      <c r="S1152" s="2"/>
    </row>
    <row r="1153" spans="1:19" s="8" customFormat="1" ht="32.25" thickBot="1" x14ac:dyDescent="0.3">
      <c r="A1153" s="2" t="s">
        <v>4553</v>
      </c>
      <c r="B1153" s="2" t="s">
        <v>4554</v>
      </c>
      <c r="C1153" s="2"/>
      <c r="D1153" s="2" t="s">
        <v>4555</v>
      </c>
      <c r="E1153" s="2" t="s">
        <v>4556</v>
      </c>
      <c r="F1153" s="2" t="s">
        <v>7</v>
      </c>
      <c r="G1153" s="2"/>
      <c r="H1153" s="2"/>
      <c r="I1153" s="2"/>
      <c r="J1153" s="2"/>
      <c r="K1153" s="2"/>
      <c r="L1153" s="2"/>
      <c r="M1153" s="2"/>
      <c r="N1153" s="2"/>
      <c r="O1153" s="2"/>
      <c r="P1153" s="2"/>
      <c r="Q1153" s="2"/>
      <c r="R1153" s="2"/>
      <c r="S1153" s="2"/>
    </row>
    <row r="1154" spans="1:19" s="8" customFormat="1" ht="48" thickBot="1" x14ac:dyDescent="0.3">
      <c r="A1154" s="2" t="s">
        <v>4557</v>
      </c>
      <c r="B1154" s="2" t="s">
        <v>4558</v>
      </c>
      <c r="C1154" s="2"/>
      <c r="D1154" s="2" t="s">
        <v>4559</v>
      </c>
      <c r="E1154" s="2" t="s">
        <v>4560</v>
      </c>
      <c r="F1154" s="2" t="s">
        <v>1548</v>
      </c>
      <c r="G1154" s="2"/>
      <c r="H1154" s="2"/>
      <c r="I1154" s="2"/>
      <c r="J1154" s="2"/>
      <c r="K1154" s="2"/>
      <c r="L1154" s="2"/>
      <c r="M1154" s="2"/>
      <c r="N1154" s="2"/>
      <c r="O1154" s="2"/>
      <c r="P1154" s="2"/>
      <c r="Q1154" s="2"/>
      <c r="R1154" s="2"/>
      <c r="S1154" s="2"/>
    </row>
    <row r="1155" spans="1:19" s="8" customFormat="1" ht="32.25" thickBot="1" x14ac:dyDescent="0.3">
      <c r="A1155" s="2" t="s">
        <v>1314</v>
      </c>
      <c r="B1155" s="2" t="s">
        <v>1315</v>
      </c>
      <c r="C1155" s="2"/>
      <c r="D1155" s="2" t="s">
        <v>1316</v>
      </c>
      <c r="E1155" s="2" t="s">
        <v>1317</v>
      </c>
      <c r="F1155" s="2" t="s">
        <v>7</v>
      </c>
      <c r="G1155" s="2"/>
      <c r="H1155" s="2"/>
      <c r="I1155" s="2"/>
      <c r="J1155" s="2"/>
      <c r="K1155" s="2"/>
      <c r="L1155" s="2"/>
      <c r="M1155" s="2"/>
      <c r="N1155" s="2"/>
      <c r="O1155" s="2"/>
      <c r="P1155" s="2"/>
      <c r="Q1155" s="2"/>
      <c r="R1155" s="2"/>
      <c r="S1155" s="2"/>
    </row>
    <row r="1156" spans="1:19" s="8" customFormat="1" ht="48" thickBot="1" x14ac:dyDescent="0.3">
      <c r="A1156" s="2" t="s">
        <v>822</v>
      </c>
      <c r="B1156" s="2"/>
      <c r="C1156" s="2" t="s">
        <v>824</v>
      </c>
      <c r="D1156" s="2" t="s">
        <v>823</v>
      </c>
      <c r="E1156" s="2" t="s">
        <v>825</v>
      </c>
      <c r="F1156" s="2" t="s">
        <v>7</v>
      </c>
      <c r="G1156" s="2"/>
      <c r="H1156" s="2"/>
      <c r="I1156" s="2"/>
      <c r="J1156" s="2"/>
      <c r="K1156" s="2"/>
      <c r="L1156" s="2"/>
      <c r="M1156" s="2"/>
      <c r="N1156" s="2"/>
      <c r="O1156" s="2"/>
      <c r="P1156" s="2"/>
      <c r="Q1156" s="2"/>
      <c r="R1156" s="2"/>
      <c r="S1156" s="2"/>
    </row>
    <row r="1157" spans="1:19" s="8" customFormat="1" ht="48" thickBot="1" x14ac:dyDescent="0.3">
      <c r="A1157" s="2" t="s">
        <v>2128</v>
      </c>
      <c r="B1157" s="2" t="s">
        <v>2129</v>
      </c>
      <c r="C1157" s="2"/>
      <c r="D1157" s="2" t="s">
        <v>2130</v>
      </c>
      <c r="E1157" s="2" t="s">
        <v>2131</v>
      </c>
      <c r="F1157" s="2" t="s">
        <v>7</v>
      </c>
      <c r="G1157" s="2"/>
      <c r="H1157" s="2"/>
      <c r="I1157" s="2"/>
      <c r="J1157" s="2"/>
      <c r="K1157" s="2"/>
      <c r="L1157" s="2"/>
      <c r="M1157" s="2"/>
      <c r="N1157" s="2"/>
      <c r="O1157" s="2"/>
      <c r="P1157" s="2"/>
      <c r="Q1157" s="2"/>
      <c r="R1157" s="2"/>
      <c r="S1157" s="2"/>
    </row>
    <row r="1158" spans="1:19" s="8" customFormat="1" ht="48" thickBot="1" x14ac:dyDescent="0.3">
      <c r="A1158" s="2" t="s">
        <v>826</v>
      </c>
      <c r="B1158" s="2" t="s">
        <v>827</v>
      </c>
      <c r="C1158" s="2"/>
      <c r="D1158" s="2" t="s">
        <v>828</v>
      </c>
      <c r="E1158" s="2" t="s">
        <v>829</v>
      </c>
      <c r="F1158" s="2" t="s">
        <v>9</v>
      </c>
      <c r="G1158" s="2"/>
      <c r="H1158" s="2"/>
      <c r="I1158" s="2"/>
      <c r="J1158" s="2"/>
      <c r="K1158" s="2"/>
      <c r="L1158" s="2"/>
      <c r="M1158" s="2"/>
      <c r="N1158" s="2"/>
      <c r="O1158" s="2"/>
      <c r="P1158" s="2"/>
      <c r="Q1158" s="2"/>
      <c r="R1158" s="2"/>
      <c r="S1158" s="2"/>
    </row>
    <row r="1159" spans="1:19" s="8" customFormat="1" ht="32.25" thickBot="1" x14ac:dyDescent="0.3">
      <c r="A1159" s="2" t="s">
        <v>1318</v>
      </c>
      <c r="B1159" s="2" t="s">
        <v>1017</v>
      </c>
      <c r="C1159" s="2"/>
      <c r="D1159" s="2" t="s">
        <v>1319</v>
      </c>
      <c r="E1159" s="2" t="s">
        <v>1320</v>
      </c>
      <c r="F1159" s="2" t="s">
        <v>7</v>
      </c>
      <c r="G1159" s="2"/>
      <c r="H1159" s="2"/>
      <c r="I1159" s="2"/>
      <c r="J1159" s="2"/>
      <c r="K1159" s="2"/>
      <c r="L1159" s="2"/>
      <c r="M1159" s="2"/>
      <c r="N1159" s="2"/>
      <c r="O1159" s="2"/>
      <c r="P1159" s="2"/>
      <c r="Q1159" s="2"/>
      <c r="R1159" s="2"/>
      <c r="S1159" s="2"/>
    </row>
    <row r="1160" spans="1:19" s="8" customFormat="1" ht="63.75" thickBot="1" x14ac:dyDescent="0.3">
      <c r="A1160" s="2" t="s">
        <v>5435</v>
      </c>
      <c r="B1160" s="2" t="s">
        <v>5436</v>
      </c>
      <c r="C1160" s="2"/>
      <c r="D1160" s="2" t="s">
        <v>3536</v>
      </c>
      <c r="E1160" s="2" t="s">
        <v>5437</v>
      </c>
      <c r="F1160" s="2" t="s">
        <v>7</v>
      </c>
      <c r="G1160" s="2"/>
      <c r="H1160" s="2"/>
      <c r="I1160" s="2"/>
      <c r="J1160" s="2"/>
      <c r="K1160" s="2"/>
      <c r="L1160" s="2"/>
      <c r="M1160" s="2"/>
      <c r="N1160" s="2"/>
      <c r="O1160" s="2"/>
      <c r="P1160" s="2"/>
      <c r="Q1160" s="2"/>
      <c r="R1160" s="2"/>
      <c r="S1160" s="2"/>
    </row>
    <row r="1161" spans="1:19" s="8" customFormat="1" ht="48" thickBot="1" x14ac:dyDescent="0.3">
      <c r="A1161" s="2" t="s">
        <v>4561</v>
      </c>
      <c r="B1161" s="2" t="s">
        <v>4562</v>
      </c>
      <c r="C1161" s="2"/>
      <c r="D1161" s="2" t="s">
        <v>4563</v>
      </c>
      <c r="E1161" s="2" t="s">
        <v>4564</v>
      </c>
      <c r="F1161" s="2" t="s">
        <v>7</v>
      </c>
      <c r="G1161" s="2"/>
      <c r="H1161" s="2"/>
      <c r="I1161" s="2"/>
      <c r="J1161" s="2"/>
      <c r="K1161" s="2"/>
      <c r="L1161" s="2"/>
      <c r="M1161" s="2"/>
      <c r="N1161" s="2"/>
      <c r="O1161" s="2"/>
      <c r="P1161" s="2"/>
      <c r="Q1161" s="2"/>
      <c r="R1161" s="2"/>
      <c r="S1161" s="2"/>
    </row>
    <row r="1162" spans="1:19" s="8" customFormat="1" ht="48" thickBot="1" x14ac:dyDescent="0.3">
      <c r="A1162" s="2" t="s">
        <v>4150</v>
      </c>
      <c r="B1162" s="2" t="s">
        <v>4151</v>
      </c>
      <c r="C1162" s="2"/>
      <c r="D1162" s="2" t="s">
        <v>4152</v>
      </c>
      <c r="E1162" s="2" t="s">
        <v>4153</v>
      </c>
      <c r="F1162" s="2" t="s">
        <v>1548</v>
      </c>
      <c r="G1162" s="2"/>
      <c r="H1162" s="2"/>
      <c r="I1162" s="2"/>
      <c r="J1162" s="2"/>
      <c r="K1162" s="2"/>
      <c r="L1162" s="2"/>
      <c r="M1162" s="2"/>
      <c r="N1162" s="2"/>
      <c r="O1162" s="2"/>
      <c r="P1162" s="2"/>
      <c r="Q1162" s="2"/>
      <c r="R1162" s="2"/>
      <c r="S1162" s="2"/>
    </row>
    <row r="1163" spans="1:19" s="8" customFormat="1" ht="32.25" thickBot="1" x14ac:dyDescent="0.3">
      <c r="A1163" s="4" t="str">
        <f ca="1">IFERROR(__xludf.DUMMYFUNCTION("""COMPUTED_VALUE"""),"L'intuitus personae dans la société anonyme / Eleftheria Kamenopoulou")</f>
        <v>L'intuitus personae dans la société anonyme / Eleftheria Kamenopoulou</v>
      </c>
      <c r="B1163" s="5" t="str">
        <f ca="1">IFERROR(__xludf.DUMMYFUNCTION("""COMPUTED_VALUE"""),"Καμενοπούλου, Ελευθερία.")</f>
        <v>Καμενοπούλου, Ελευθερία.</v>
      </c>
      <c r="C1163" s="5"/>
      <c r="D1163" s="4" t="str">
        <f ca="1">IFERROR(__xludf.DUMMYFUNCTION("""COMPUTED_VALUE"""),"Strasbourg, 1992.")</f>
        <v>Strasbourg, 1992.</v>
      </c>
      <c r="E1163" s="5" t="str">
        <f ca="1">IFERROR(__xludf.DUMMYFUNCTION("""COMPUTED_VALUE"""),"347.725(44) ΚαμΕ i 1992")</f>
        <v>347.725(44) ΚαμΕ i 1992</v>
      </c>
      <c r="F1163" s="6" t="str">
        <f ca="1">IFERROR(__xludf.DUMMYFUNCTION("""COMPUTED_VALUE"""),"Αίθουσα Διεθνούς Δικαίου και Εμπορικού Δικαίου")</f>
        <v>Αίθουσα Διεθνούς Δικαίου και Εμπορικού Δικαίου</v>
      </c>
      <c r="G1163" s="2"/>
      <c r="H1163" s="2"/>
      <c r="I1163" s="2"/>
      <c r="J1163" s="2"/>
      <c r="K1163" s="2"/>
      <c r="L1163" s="2"/>
      <c r="M1163" s="2"/>
      <c r="N1163" s="2"/>
      <c r="O1163" s="2"/>
      <c r="P1163" s="2"/>
      <c r="Q1163" s="2"/>
      <c r="R1163" s="2"/>
      <c r="S1163" s="2"/>
    </row>
    <row r="1164" spans="1:19" s="8" customFormat="1" ht="32.25" thickBot="1" x14ac:dyDescent="0.3">
      <c r="A1164" s="2" t="s">
        <v>1321</v>
      </c>
      <c r="B1164" s="2" t="s">
        <v>1322</v>
      </c>
      <c r="C1164" s="2"/>
      <c r="D1164" s="2" t="s">
        <v>1323</v>
      </c>
      <c r="E1164" s="2" t="s">
        <v>1324</v>
      </c>
      <c r="F1164" s="2" t="s">
        <v>7</v>
      </c>
      <c r="G1164" s="2"/>
      <c r="H1164" s="2"/>
      <c r="I1164" s="2"/>
      <c r="J1164" s="2"/>
      <c r="K1164" s="2"/>
      <c r="L1164" s="2"/>
      <c r="M1164" s="2"/>
      <c r="N1164" s="2"/>
      <c r="O1164" s="2"/>
      <c r="P1164" s="2"/>
      <c r="Q1164" s="2"/>
      <c r="R1164" s="2"/>
      <c r="S1164" s="2"/>
    </row>
    <row r="1165" spans="1:19" s="8" customFormat="1" ht="79.5" thickBot="1" x14ac:dyDescent="0.3">
      <c r="A1165" s="2" t="s">
        <v>830</v>
      </c>
      <c r="B1165" s="2" t="s">
        <v>831</v>
      </c>
      <c r="C1165" s="2"/>
      <c r="D1165" s="2" t="s">
        <v>832</v>
      </c>
      <c r="E1165" s="2" t="s">
        <v>833</v>
      </c>
      <c r="F1165" s="2" t="s">
        <v>7</v>
      </c>
      <c r="G1165" s="2"/>
      <c r="H1165" s="2"/>
      <c r="I1165" s="2"/>
      <c r="J1165" s="2"/>
      <c r="K1165" s="2"/>
      <c r="L1165" s="2"/>
      <c r="M1165" s="2"/>
      <c r="N1165" s="2"/>
      <c r="O1165" s="2"/>
      <c r="P1165" s="2"/>
      <c r="Q1165" s="2"/>
      <c r="R1165" s="2"/>
      <c r="S1165" s="2"/>
    </row>
    <row r="1166" spans="1:19" s="8" customFormat="1" ht="48" thickBot="1" x14ac:dyDescent="0.3">
      <c r="A1166" s="2" t="s">
        <v>3753</v>
      </c>
      <c r="B1166" s="2" t="s">
        <v>3754</v>
      </c>
      <c r="C1166" s="2"/>
      <c r="D1166" s="2" t="s">
        <v>3755</v>
      </c>
      <c r="E1166" s="2" t="s">
        <v>3756</v>
      </c>
      <c r="F1166" s="2" t="s">
        <v>7</v>
      </c>
      <c r="G1166" s="2"/>
      <c r="H1166" s="2"/>
      <c r="I1166" s="2"/>
      <c r="J1166" s="2"/>
      <c r="K1166" s="2"/>
      <c r="L1166" s="2"/>
      <c r="M1166" s="2"/>
      <c r="N1166" s="2"/>
      <c r="O1166" s="2"/>
      <c r="P1166" s="2"/>
      <c r="Q1166" s="2"/>
      <c r="R1166" s="2"/>
      <c r="S1166" s="2"/>
    </row>
    <row r="1167" spans="1:19" s="8" customFormat="1" ht="48" thickBot="1" x14ac:dyDescent="0.3">
      <c r="A1167" s="2" t="s">
        <v>3757</v>
      </c>
      <c r="B1167" s="2" t="s">
        <v>3758</v>
      </c>
      <c r="C1167" s="2" t="s">
        <v>3759</v>
      </c>
      <c r="D1167" s="2" t="s">
        <v>3760</v>
      </c>
      <c r="E1167" s="2" t="s">
        <v>3761</v>
      </c>
      <c r="F1167" s="2" t="s">
        <v>7</v>
      </c>
      <c r="G1167" s="2"/>
      <c r="H1167" s="2"/>
      <c r="I1167" s="2"/>
      <c r="J1167" s="2"/>
      <c r="K1167" s="2"/>
      <c r="L1167" s="2"/>
      <c r="M1167" s="2"/>
      <c r="N1167" s="2"/>
      <c r="O1167" s="2"/>
      <c r="P1167" s="2"/>
      <c r="Q1167" s="2"/>
      <c r="R1167" s="2"/>
      <c r="S1167" s="2"/>
    </row>
    <row r="1168" spans="1:19" s="8" customFormat="1" ht="32.25" thickBot="1" x14ac:dyDescent="0.3">
      <c r="A1168" s="2" t="s">
        <v>3762</v>
      </c>
      <c r="B1168" s="2" t="s">
        <v>3763</v>
      </c>
      <c r="C1168" s="2"/>
      <c r="D1168" s="2" t="s">
        <v>3764</v>
      </c>
      <c r="E1168" s="2" t="s">
        <v>3765</v>
      </c>
      <c r="F1168" s="2" t="s">
        <v>7</v>
      </c>
      <c r="G1168" s="2"/>
      <c r="H1168" s="2"/>
      <c r="I1168" s="2"/>
      <c r="J1168" s="2"/>
      <c r="K1168" s="2"/>
      <c r="L1168" s="2"/>
      <c r="M1168" s="2"/>
      <c r="N1168" s="2"/>
      <c r="O1168" s="2"/>
      <c r="P1168" s="2"/>
      <c r="Q1168" s="2"/>
      <c r="R1168" s="2"/>
      <c r="S1168" s="2"/>
    </row>
    <row r="1169" spans="1:19" s="8" customFormat="1" ht="48" thickBot="1" x14ac:dyDescent="0.3">
      <c r="A1169" s="2" t="s">
        <v>834</v>
      </c>
      <c r="B1169" s="2" t="s">
        <v>835</v>
      </c>
      <c r="C1169" s="2"/>
      <c r="D1169" s="2" t="s">
        <v>836</v>
      </c>
      <c r="E1169" s="2" t="s">
        <v>837</v>
      </c>
      <c r="F1169" s="2" t="s">
        <v>7</v>
      </c>
      <c r="G1169" s="2"/>
      <c r="H1169" s="2"/>
      <c r="I1169" s="2"/>
      <c r="J1169" s="2"/>
      <c r="K1169" s="2"/>
      <c r="L1169" s="2"/>
      <c r="M1169" s="2"/>
      <c r="N1169" s="2"/>
      <c r="O1169" s="2"/>
      <c r="P1169" s="2"/>
      <c r="Q1169" s="2"/>
      <c r="R1169" s="2"/>
      <c r="S1169" s="2"/>
    </row>
    <row r="1170" spans="1:19" s="8" customFormat="1" ht="48" thickBot="1" x14ac:dyDescent="0.3">
      <c r="A1170" s="2" t="s">
        <v>838</v>
      </c>
      <c r="B1170" s="2"/>
      <c r="C1170" s="2"/>
      <c r="D1170" s="2" t="s">
        <v>462</v>
      </c>
      <c r="E1170" s="2" t="s">
        <v>839</v>
      </c>
      <c r="F1170" s="2" t="s">
        <v>7</v>
      </c>
      <c r="G1170" s="2"/>
      <c r="H1170" s="2"/>
      <c r="I1170" s="2"/>
      <c r="J1170" s="2"/>
      <c r="K1170" s="2"/>
      <c r="L1170" s="2"/>
      <c r="M1170" s="2"/>
      <c r="N1170" s="2"/>
      <c r="O1170" s="2"/>
      <c r="P1170" s="2"/>
      <c r="Q1170" s="2"/>
      <c r="R1170" s="2"/>
      <c r="S1170" s="2"/>
    </row>
    <row r="1171" spans="1:19" s="8" customFormat="1" ht="32.25" thickBot="1" x14ac:dyDescent="0.3">
      <c r="A1171" s="2" t="s">
        <v>840</v>
      </c>
      <c r="B1171" s="2" t="s">
        <v>841</v>
      </c>
      <c r="C1171" s="2"/>
      <c r="D1171" s="2" t="s">
        <v>842</v>
      </c>
      <c r="E1171" s="2" t="s">
        <v>843</v>
      </c>
      <c r="F1171" s="2" t="s">
        <v>7</v>
      </c>
      <c r="G1171" s="2"/>
      <c r="H1171" s="2"/>
      <c r="I1171" s="2"/>
      <c r="J1171" s="2"/>
      <c r="K1171" s="2"/>
      <c r="L1171" s="2"/>
      <c r="M1171" s="2"/>
      <c r="N1171" s="2"/>
      <c r="O1171" s="2"/>
      <c r="P1171" s="2"/>
      <c r="Q1171" s="2"/>
      <c r="R1171" s="2"/>
      <c r="S1171" s="2"/>
    </row>
    <row r="1172" spans="1:19" s="8" customFormat="1" ht="32.25" thickBot="1" x14ac:dyDescent="0.3">
      <c r="A1172" s="2" t="s">
        <v>844</v>
      </c>
      <c r="B1172" s="2" t="s">
        <v>845</v>
      </c>
      <c r="C1172" s="2"/>
      <c r="D1172" s="2" t="s">
        <v>543</v>
      </c>
      <c r="E1172" s="2" t="s">
        <v>846</v>
      </c>
      <c r="F1172" s="2" t="s">
        <v>7</v>
      </c>
      <c r="G1172" s="2"/>
      <c r="H1172" s="2"/>
      <c r="I1172" s="2"/>
      <c r="J1172" s="2"/>
      <c r="K1172" s="2"/>
      <c r="L1172" s="2"/>
      <c r="M1172" s="2"/>
      <c r="N1172" s="2"/>
      <c r="O1172" s="2"/>
      <c r="P1172" s="2"/>
      <c r="Q1172" s="2"/>
      <c r="R1172" s="2"/>
      <c r="S1172" s="2"/>
    </row>
    <row r="1173" spans="1:19" s="8" customFormat="1" ht="32.25" thickBot="1" x14ac:dyDescent="0.3">
      <c r="A1173" s="2" t="s">
        <v>2132</v>
      </c>
      <c r="B1173" s="2" t="s">
        <v>2133</v>
      </c>
      <c r="C1173" s="2"/>
      <c r="D1173" s="2" t="s">
        <v>2134</v>
      </c>
      <c r="E1173" s="2" t="s">
        <v>2135</v>
      </c>
      <c r="F1173" s="2" t="s">
        <v>7</v>
      </c>
      <c r="G1173" s="2"/>
      <c r="H1173" s="2"/>
      <c r="I1173" s="2"/>
      <c r="J1173" s="2"/>
      <c r="K1173" s="2"/>
      <c r="L1173" s="2"/>
      <c r="M1173" s="2"/>
      <c r="N1173" s="2"/>
      <c r="O1173" s="2"/>
      <c r="P1173" s="2"/>
      <c r="Q1173" s="2"/>
      <c r="R1173" s="2"/>
      <c r="S1173" s="2"/>
    </row>
    <row r="1174" spans="1:19" s="8" customFormat="1" ht="79.5" thickBot="1" x14ac:dyDescent="0.3">
      <c r="A1174" s="4" t="str">
        <f ca="1">IFERROR(__xludf.DUMMYFUNCTION("""COMPUTED_VALUE"""),"Individualschutz im Kapitalmarkt- und Bankenaufsichtsrecht : eine vergleichende Analyse im Hinblick auf die Durchsetzung aufsichtsrechtlicher Pflichten mittels privatrechtlicher Rechtsinstitute / Christian Uhlmann.")</f>
        <v>Individualschutz im Kapitalmarkt- und Bankenaufsichtsrecht : eine vergleichende Analyse im Hinblick auf die Durchsetzung aufsichtsrechtlicher Pflichten mittels privatrechtlicher Rechtsinstitute / Christian Uhlmann.</v>
      </c>
      <c r="B1174" s="5" t="str">
        <f ca="1">IFERROR(__xludf.DUMMYFUNCTION("""COMPUTED_VALUE"""),"Uhlmann, Christian.")</f>
        <v>Uhlmann, Christian.</v>
      </c>
      <c r="C1174" s="5"/>
      <c r="D1174" s="4" t="str">
        <f ca="1">IFERROR(__xludf.DUMMYFUNCTION("""COMPUTED_VALUE"""),"Tübingen : Mohr Siebeck, 2021.")</f>
        <v>Tübingen : Mohr Siebeck, 2021.</v>
      </c>
      <c r="E1174" s="5" t="str">
        <f ca="1">IFERROR(__xludf.DUMMYFUNCTION("""COMPUTED_VALUE"""),"347.734(4-672EU) UhlC i 2021")</f>
        <v>347.734(4-672EU) UhlC i 2021</v>
      </c>
      <c r="F1174" s="6" t="str">
        <f ca="1">IFERROR(__xludf.DUMMYFUNCTION("""COMPUTED_VALUE"""),"Αίθουσα Διεθνούς Δικαίου και Εμπορικού Δικαίου")</f>
        <v>Αίθουσα Διεθνούς Δικαίου και Εμπορικού Δικαίου</v>
      </c>
      <c r="G1174" s="2"/>
      <c r="H1174" s="2"/>
      <c r="I1174" s="2"/>
      <c r="J1174" s="2"/>
      <c r="K1174" s="2"/>
      <c r="L1174" s="2"/>
      <c r="M1174" s="2"/>
      <c r="N1174" s="2"/>
      <c r="O1174" s="2"/>
      <c r="P1174" s="2"/>
      <c r="Q1174" s="2"/>
      <c r="R1174" s="2"/>
      <c r="S1174" s="2"/>
    </row>
    <row r="1175" spans="1:19" s="8" customFormat="1" ht="32.25" thickBot="1" x14ac:dyDescent="0.3">
      <c r="A1175" s="2" t="s">
        <v>1325</v>
      </c>
      <c r="B1175" s="2" t="s">
        <v>1326</v>
      </c>
      <c r="C1175" s="2"/>
      <c r="D1175" s="2" t="s">
        <v>1327</v>
      </c>
      <c r="E1175" s="2" t="s">
        <v>1328</v>
      </c>
      <c r="F1175" s="2" t="s">
        <v>7</v>
      </c>
      <c r="G1175" s="2"/>
      <c r="H1175" s="2"/>
      <c r="I1175" s="2"/>
      <c r="J1175" s="2"/>
      <c r="K1175" s="2"/>
      <c r="L1175" s="2"/>
      <c r="M1175" s="2"/>
      <c r="N1175" s="2"/>
      <c r="O1175" s="2"/>
      <c r="P1175" s="2"/>
      <c r="Q1175" s="2"/>
      <c r="R1175" s="2"/>
      <c r="S1175" s="2"/>
    </row>
    <row r="1176" spans="1:19" s="8" customFormat="1" ht="32.25" thickBot="1" x14ac:dyDescent="0.3">
      <c r="A1176" s="2" t="s">
        <v>3766</v>
      </c>
      <c r="B1176" s="2" t="s">
        <v>3422</v>
      </c>
      <c r="C1176" s="2"/>
      <c r="D1176" s="2" t="s">
        <v>3767</v>
      </c>
      <c r="E1176" s="2" t="s">
        <v>3768</v>
      </c>
      <c r="F1176" s="2" t="s">
        <v>7</v>
      </c>
      <c r="G1176" s="2"/>
      <c r="H1176" s="2"/>
      <c r="I1176" s="2"/>
      <c r="J1176" s="2"/>
      <c r="K1176" s="2"/>
      <c r="L1176" s="2"/>
      <c r="M1176" s="2"/>
      <c r="N1176" s="2"/>
      <c r="O1176" s="2"/>
      <c r="P1176" s="2"/>
      <c r="Q1176" s="2"/>
      <c r="R1176" s="2"/>
      <c r="S1176" s="2"/>
    </row>
    <row r="1177" spans="1:19" s="8" customFormat="1" ht="48" thickBot="1" x14ac:dyDescent="0.3">
      <c r="A1177" s="2" t="s">
        <v>2136</v>
      </c>
      <c r="B1177" s="2" t="s">
        <v>2137</v>
      </c>
      <c r="C1177" s="2"/>
      <c r="D1177" s="2" t="s">
        <v>2138</v>
      </c>
      <c r="E1177" s="2" t="s">
        <v>2139</v>
      </c>
      <c r="F1177" s="2" t="s">
        <v>7</v>
      </c>
      <c r="G1177" s="2"/>
      <c r="H1177" s="2"/>
      <c r="I1177" s="2"/>
      <c r="J1177" s="2"/>
      <c r="K1177" s="2"/>
      <c r="L1177" s="2"/>
      <c r="M1177" s="2"/>
      <c r="N1177" s="2"/>
      <c r="O1177" s="2"/>
      <c r="P1177" s="2"/>
      <c r="Q1177" s="2"/>
      <c r="R1177" s="2"/>
      <c r="S1177" s="2"/>
    </row>
    <row r="1178" spans="1:19" s="8" customFormat="1" ht="48" thickBot="1" x14ac:dyDescent="0.3">
      <c r="A1178" s="2" t="s">
        <v>1329</v>
      </c>
      <c r="B1178" s="2" t="s">
        <v>1330</v>
      </c>
      <c r="C1178" s="2"/>
      <c r="D1178" s="2" t="s">
        <v>1331</v>
      </c>
      <c r="E1178" s="2" t="s">
        <v>1332</v>
      </c>
      <c r="F1178" s="2" t="s">
        <v>7</v>
      </c>
      <c r="G1178" s="2"/>
      <c r="H1178" s="2"/>
      <c r="I1178" s="2"/>
      <c r="J1178" s="2"/>
      <c r="K1178" s="2"/>
      <c r="L1178" s="2"/>
      <c r="M1178" s="2"/>
      <c r="N1178" s="2"/>
      <c r="O1178" s="2"/>
      <c r="P1178" s="2"/>
      <c r="Q1178" s="2"/>
      <c r="R1178" s="2"/>
      <c r="S1178" s="2"/>
    </row>
    <row r="1179" spans="1:19" s="8" customFormat="1" ht="48" thickBot="1" x14ac:dyDescent="0.3">
      <c r="A1179" s="4" t="str">
        <f ca="1">IFERROR(__xludf.DUMMYFUNCTION("""COMPUTED_VALUE"""),"Insolvenz-Forum 2004 : Vorträge anlässlich des 11. Insolvenz-Forums, Grundlsee im November 2004 / hrsg. von Andreas Konecny.")</f>
        <v>Insolvenz-Forum 2004 : Vorträge anlässlich des 11. Insolvenz-Forums, Grundlsee im November 2004 / hrsg. von Andreas Konecny.</v>
      </c>
      <c r="B1179" s="5" t="str">
        <f ca="1">IFERROR(__xludf.DUMMYFUNCTION("""COMPUTED_VALUE"""),"Insolvenz-Forum (11. 2004 : Grundlsee)")</f>
        <v>Insolvenz-Forum (11. 2004 : Grundlsee)</v>
      </c>
      <c r="C1179" s="5"/>
      <c r="D1179" s="4" t="str">
        <f ca="1">IFERROR(__xludf.DUMMYFUNCTION("""COMPUTED_VALUE"""),"Wien   Graz : Neuer Wissenschaftlicher Verlag, 2005.")</f>
        <v>Wien   Graz : Neuer Wissenschaftlicher Verlag, 2005.</v>
      </c>
      <c r="E1179" s="5" t="str">
        <f ca="1">IFERROR(__xludf.DUMMYFUNCTION("""COMPUTED_VALUE"""),"347.736(063) IF2004 2005")</f>
        <v>347.736(063) IF2004 2005</v>
      </c>
      <c r="F1179" s="6" t="str">
        <f ca="1">IFERROR(__xludf.DUMMYFUNCTION("""COMPUTED_VALUE"""),"Αίθουσα Διεθνούς Δικαίου και Εμπορικού Δικαίου")</f>
        <v>Αίθουσα Διεθνούς Δικαίου και Εμπορικού Δικαίου</v>
      </c>
      <c r="G1179" s="2"/>
      <c r="H1179" s="2"/>
      <c r="I1179" s="2"/>
      <c r="J1179" s="2"/>
      <c r="K1179" s="2"/>
      <c r="L1179" s="2"/>
      <c r="M1179" s="2"/>
      <c r="N1179" s="2"/>
      <c r="O1179" s="2"/>
      <c r="P1179" s="2"/>
      <c r="Q1179" s="2"/>
      <c r="R1179" s="2"/>
      <c r="S1179" s="2"/>
    </row>
    <row r="1180" spans="1:19" s="8" customFormat="1" ht="32.25" thickBot="1" x14ac:dyDescent="0.3">
      <c r="A1180" s="2" t="s">
        <v>3769</v>
      </c>
      <c r="B1180" s="2" t="s">
        <v>3770</v>
      </c>
      <c r="C1180" s="2"/>
      <c r="D1180" s="2" t="s">
        <v>3771</v>
      </c>
      <c r="E1180" s="2" t="s">
        <v>3772</v>
      </c>
      <c r="F1180" s="2" t="s">
        <v>7</v>
      </c>
      <c r="G1180" s="2"/>
      <c r="H1180" s="2"/>
      <c r="I1180" s="2"/>
      <c r="J1180" s="2"/>
      <c r="K1180" s="2"/>
      <c r="L1180" s="2"/>
      <c r="M1180" s="2"/>
      <c r="N1180" s="2"/>
      <c r="O1180" s="2"/>
      <c r="P1180" s="2"/>
      <c r="Q1180" s="2"/>
      <c r="R1180" s="2"/>
      <c r="S1180" s="2"/>
    </row>
    <row r="1181" spans="1:19" s="8" customFormat="1" ht="63.75" thickBot="1" x14ac:dyDescent="0.3">
      <c r="A1181" s="2" t="s">
        <v>3773</v>
      </c>
      <c r="B1181" s="2"/>
      <c r="C1181" s="2"/>
      <c r="D1181" s="2" t="s">
        <v>721</v>
      </c>
      <c r="E1181" s="2" t="s">
        <v>3774</v>
      </c>
      <c r="F1181" s="2" t="s">
        <v>7</v>
      </c>
      <c r="G1181" s="2"/>
      <c r="H1181" s="2"/>
      <c r="I1181" s="2"/>
      <c r="J1181" s="2"/>
      <c r="K1181" s="2"/>
      <c r="L1181" s="2"/>
      <c r="M1181" s="2"/>
      <c r="N1181" s="2"/>
      <c r="O1181" s="2"/>
      <c r="P1181" s="2"/>
      <c r="Q1181" s="2"/>
      <c r="R1181" s="2"/>
      <c r="S1181" s="2"/>
    </row>
    <row r="1182" spans="1:19" s="8" customFormat="1" ht="268.5" thickBot="1" x14ac:dyDescent="0.3">
      <c r="A1182" s="2" t="s">
        <v>2140</v>
      </c>
      <c r="B1182" s="2" t="s">
        <v>2141</v>
      </c>
      <c r="C1182" s="2" t="s">
        <v>2142</v>
      </c>
      <c r="D1182" s="2" t="s">
        <v>2143</v>
      </c>
      <c r="E1182" s="2" t="s">
        <v>2144</v>
      </c>
      <c r="F1182" s="2" t="s">
        <v>7</v>
      </c>
      <c r="G1182" s="2"/>
      <c r="H1182" s="2"/>
      <c r="I1182" s="2"/>
      <c r="J1182" s="2"/>
      <c r="K1182" s="2"/>
      <c r="L1182" s="2"/>
      <c r="M1182" s="2"/>
      <c r="N1182" s="2"/>
      <c r="O1182" s="2"/>
      <c r="P1182" s="2"/>
      <c r="Q1182" s="2"/>
      <c r="R1182" s="2"/>
      <c r="S1182" s="2"/>
    </row>
    <row r="1183" spans="1:19" s="8" customFormat="1" ht="48" thickBot="1" x14ac:dyDescent="0.3">
      <c r="A1183" s="2" t="s">
        <v>4154</v>
      </c>
      <c r="B1183" s="2" t="s">
        <v>4155</v>
      </c>
      <c r="C1183" s="2"/>
      <c r="D1183" s="2" t="s">
        <v>4156</v>
      </c>
      <c r="E1183" s="2" t="s">
        <v>4157</v>
      </c>
      <c r="F1183" s="2" t="s">
        <v>1548</v>
      </c>
      <c r="G1183" s="2"/>
      <c r="H1183" s="2"/>
      <c r="I1183" s="2"/>
      <c r="J1183" s="2"/>
      <c r="K1183" s="2"/>
      <c r="L1183" s="2"/>
      <c r="M1183" s="2"/>
      <c r="N1183" s="2"/>
      <c r="O1183" s="2"/>
      <c r="P1183" s="2"/>
      <c r="Q1183" s="2"/>
      <c r="R1183" s="2"/>
      <c r="S1183" s="2"/>
    </row>
    <row r="1184" spans="1:19" s="8" customFormat="1" ht="48" thickBot="1" x14ac:dyDescent="0.3">
      <c r="A1184" s="2" t="s">
        <v>847</v>
      </c>
      <c r="B1184" s="2" t="s">
        <v>848</v>
      </c>
      <c r="C1184" s="2" t="s">
        <v>850</v>
      </c>
      <c r="D1184" s="2" t="s">
        <v>849</v>
      </c>
      <c r="E1184" s="2" t="s">
        <v>851</v>
      </c>
      <c r="F1184" s="2" t="s">
        <v>7</v>
      </c>
      <c r="G1184" s="2"/>
      <c r="H1184" s="2"/>
      <c r="I1184" s="2"/>
      <c r="J1184" s="2"/>
      <c r="K1184" s="2"/>
      <c r="L1184" s="2"/>
      <c r="M1184" s="2"/>
      <c r="N1184" s="2"/>
      <c r="O1184" s="2"/>
      <c r="P1184" s="2"/>
      <c r="Q1184" s="2"/>
      <c r="R1184" s="2"/>
      <c r="S1184" s="2"/>
    </row>
    <row r="1185" spans="1:19" s="8" customFormat="1" ht="32.25" thickBot="1" x14ac:dyDescent="0.3">
      <c r="A1185" s="2" t="s">
        <v>4565</v>
      </c>
      <c r="B1185" s="2" t="s">
        <v>4566</v>
      </c>
      <c r="C1185" s="2"/>
      <c r="D1185" s="2" t="s">
        <v>4567</v>
      </c>
      <c r="E1185" s="2" t="s">
        <v>4568</v>
      </c>
      <c r="F1185" s="2" t="s">
        <v>7</v>
      </c>
      <c r="G1185" s="2"/>
      <c r="H1185" s="2"/>
      <c r="I1185" s="2"/>
      <c r="J1185" s="2"/>
      <c r="K1185" s="2"/>
      <c r="L1185" s="2"/>
      <c r="M1185" s="2"/>
      <c r="N1185" s="2"/>
      <c r="O1185" s="2"/>
      <c r="P1185" s="2"/>
      <c r="Q1185" s="2"/>
      <c r="R1185" s="2"/>
      <c r="S1185" s="2"/>
    </row>
    <row r="1186" spans="1:19" s="8" customFormat="1" ht="63.75" thickBot="1" x14ac:dyDescent="0.3">
      <c r="A1186" s="2" t="s">
        <v>2718</v>
      </c>
      <c r="B1186" s="2" t="s">
        <v>2719</v>
      </c>
      <c r="C1186" s="2"/>
      <c r="D1186" s="2" t="s">
        <v>2720</v>
      </c>
      <c r="E1186" s="2" t="s">
        <v>2721</v>
      </c>
      <c r="F1186" s="2" t="s">
        <v>7</v>
      </c>
      <c r="G1186" s="2"/>
      <c r="H1186" s="2"/>
      <c r="I1186" s="2"/>
      <c r="J1186" s="2"/>
      <c r="K1186" s="2"/>
      <c r="L1186" s="2"/>
      <c r="M1186" s="2"/>
      <c r="N1186" s="2"/>
      <c r="O1186" s="2"/>
      <c r="P1186" s="2"/>
      <c r="Q1186" s="2"/>
      <c r="R1186" s="2"/>
      <c r="S1186" s="2"/>
    </row>
    <row r="1187" spans="1:19" s="8" customFormat="1" ht="48" thickBot="1" x14ac:dyDescent="0.3">
      <c r="A1187" s="2" t="s">
        <v>4569</v>
      </c>
      <c r="B1187" s="2"/>
      <c r="C1187" s="2"/>
      <c r="D1187" s="2" t="s">
        <v>4570</v>
      </c>
      <c r="E1187" s="2" t="s">
        <v>4571</v>
      </c>
      <c r="F1187" s="2" t="s">
        <v>7</v>
      </c>
      <c r="G1187" s="2"/>
      <c r="H1187" s="2"/>
      <c r="I1187" s="2"/>
      <c r="J1187" s="2"/>
      <c r="K1187" s="2"/>
      <c r="L1187" s="2"/>
      <c r="M1187" s="2"/>
      <c r="N1187" s="2"/>
      <c r="O1187" s="2"/>
      <c r="P1187" s="2"/>
      <c r="Q1187" s="2"/>
      <c r="R1187" s="2"/>
      <c r="S1187" s="2"/>
    </row>
    <row r="1188" spans="1:19" s="8" customFormat="1" ht="32.25" thickBot="1" x14ac:dyDescent="0.3">
      <c r="A1188" s="2" t="s">
        <v>1333</v>
      </c>
      <c r="B1188" s="2" t="s">
        <v>1334</v>
      </c>
      <c r="C1188" s="2"/>
      <c r="D1188" s="2" t="s">
        <v>489</v>
      </c>
      <c r="E1188" s="2" t="s">
        <v>1335</v>
      </c>
      <c r="F1188" s="2" t="s">
        <v>7</v>
      </c>
      <c r="G1188" s="2"/>
      <c r="H1188" s="2"/>
      <c r="I1188" s="2"/>
      <c r="J1188" s="2"/>
      <c r="K1188" s="2"/>
      <c r="L1188" s="2"/>
      <c r="M1188" s="2"/>
      <c r="N1188" s="2"/>
      <c r="O1188" s="2"/>
      <c r="P1188" s="2"/>
      <c r="Q1188" s="2"/>
      <c r="R1188" s="2"/>
      <c r="S1188" s="2"/>
    </row>
    <row r="1189" spans="1:19" s="8" customFormat="1" ht="32.25" thickBot="1" x14ac:dyDescent="0.3">
      <c r="A1189" s="2" t="s">
        <v>4822</v>
      </c>
      <c r="B1189" s="2" t="s">
        <v>4823</v>
      </c>
      <c r="C1189" s="2"/>
      <c r="D1189" s="2" t="s">
        <v>4824</v>
      </c>
      <c r="E1189" s="2" t="s">
        <v>4825</v>
      </c>
      <c r="F1189" s="2" t="s">
        <v>7</v>
      </c>
      <c r="G1189" s="2"/>
      <c r="H1189" s="2"/>
      <c r="I1189" s="2"/>
      <c r="J1189" s="2"/>
      <c r="K1189" s="2"/>
      <c r="L1189" s="2"/>
      <c r="M1189" s="2"/>
      <c r="N1189" s="2"/>
      <c r="O1189" s="2"/>
      <c r="P1189" s="2"/>
      <c r="Q1189" s="2"/>
      <c r="R1189" s="2"/>
      <c r="S1189" s="2"/>
    </row>
    <row r="1190" spans="1:19" s="8" customFormat="1" ht="48" thickBot="1" x14ac:dyDescent="0.3">
      <c r="A1190" s="2" t="s">
        <v>2145</v>
      </c>
      <c r="B1190" s="2"/>
      <c r="C1190" s="2"/>
      <c r="D1190" s="2" t="s">
        <v>524</v>
      </c>
      <c r="E1190" s="2" t="s">
        <v>2146</v>
      </c>
      <c r="F1190" s="2" t="s">
        <v>7</v>
      </c>
      <c r="G1190" s="2"/>
      <c r="H1190" s="2"/>
      <c r="I1190" s="2"/>
      <c r="J1190" s="2"/>
      <c r="K1190" s="2"/>
      <c r="L1190" s="2"/>
      <c r="M1190" s="2"/>
      <c r="N1190" s="2"/>
      <c r="O1190" s="2"/>
      <c r="P1190" s="2"/>
      <c r="Q1190" s="2"/>
      <c r="R1190" s="2"/>
      <c r="S1190" s="2"/>
    </row>
    <row r="1191" spans="1:19" s="8" customFormat="1" ht="63.75" thickBot="1" x14ac:dyDescent="0.3">
      <c r="A1191" s="2" t="s">
        <v>1336</v>
      </c>
      <c r="B1191" s="2" t="s">
        <v>1337</v>
      </c>
      <c r="C1191" s="2"/>
      <c r="D1191" s="2" t="s">
        <v>10</v>
      </c>
      <c r="E1191" s="2" t="s">
        <v>1338</v>
      </c>
      <c r="F1191" s="2" t="s">
        <v>7</v>
      </c>
      <c r="G1191" s="2"/>
      <c r="H1191" s="2"/>
      <c r="I1191" s="2"/>
      <c r="J1191" s="2"/>
      <c r="K1191" s="2"/>
      <c r="L1191" s="2"/>
      <c r="M1191" s="2"/>
      <c r="N1191" s="2"/>
      <c r="O1191" s="2"/>
      <c r="P1191" s="2"/>
      <c r="Q1191" s="2"/>
      <c r="R1191" s="2"/>
      <c r="S1191" s="2"/>
    </row>
    <row r="1192" spans="1:19" s="8" customFormat="1" ht="48" thickBot="1" x14ac:dyDescent="0.3">
      <c r="A1192" s="2" t="s">
        <v>1339</v>
      </c>
      <c r="B1192" s="2" t="s">
        <v>1340</v>
      </c>
      <c r="C1192" s="2"/>
      <c r="D1192" s="2" t="s">
        <v>1341</v>
      </c>
      <c r="E1192" s="2" t="s">
        <v>1342</v>
      </c>
      <c r="F1192" s="2" t="s">
        <v>7</v>
      </c>
      <c r="G1192" s="2"/>
      <c r="H1192" s="2"/>
      <c r="I1192" s="2"/>
      <c r="J1192" s="2"/>
      <c r="K1192" s="2"/>
      <c r="L1192" s="2"/>
      <c r="M1192" s="2"/>
      <c r="N1192" s="2"/>
      <c r="O1192" s="2"/>
      <c r="P1192" s="2"/>
      <c r="Q1192" s="2"/>
      <c r="R1192" s="2"/>
      <c r="S1192" s="2"/>
    </row>
    <row r="1193" spans="1:19" s="8" customFormat="1" ht="48" thickBot="1" x14ac:dyDescent="0.3">
      <c r="A1193" s="2" t="s">
        <v>852</v>
      </c>
      <c r="B1193" s="2" t="s">
        <v>853</v>
      </c>
      <c r="C1193" s="2"/>
      <c r="D1193" s="2" t="s">
        <v>547</v>
      </c>
      <c r="E1193" s="2" t="s">
        <v>854</v>
      </c>
      <c r="F1193" s="2" t="s">
        <v>7</v>
      </c>
      <c r="G1193" s="2"/>
      <c r="H1193" s="2"/>
      <c r="I1193" s="2"/>
      <c r="J1193" s="2"/>
      <c r="K1193" s="2"/>
      <c r="L1193" s="2"/>
      <c r="M1193" s="2"/>
      <c r="N1193" s="2"/>
      <c r="O1193" s="2"/>
      <c r="P1193" s="2"/>
      <c r="Q1193" s="2"/>
      <c r="R1193" s="2"/>
      <c r="S1193" s="2"/>
    </row>
    <row r="1194" spans="1:19" s="8" customFormat="1" ht="48" thickBot="1" x14ac:dyDescent="0.3">
      <c r="A1194" s="2" t="s">
        <v>2147</v>
      </c>
      <c r="B1194" s="2" t="s">
        <v>2148</v>
      </c>
      <c r="C1194" s="2"/>
      <c r="D1194" s="2" t="s">
        <v>2149</v>
      </c>
      <c r="E1194" s="2" t="s">
        <v>2150</v>
      </c>
      <c r="F1194" s="2" t="s">
        <v>7</v>
      </c>
      <c r="G1194" s="2"/>
      <c r="H1194" s="2"/>
      <c r="I1194" s="2"/>
      <c r="J1194" s="2"/>
      <c r="K1194" s="2"/>
      <c r="L1194" s="2"/>
      <c r="M1194" s="2"/>
      <c r="N1194" s="2"/>
      <c r="O1194" s="2"/>
      <c r="P1194" s="2"/>
      <c r="Q1194" s="2"/>
      <c r="R1194" s="2"/>
      <c r="S1194" s="2"/>
    </row>
    <row r="1195" spans="1:19" s="8" customFormat="1" ht="48" thickBot="1" x14ac:dyDescent="0.3">
      <c r="A1195" s="2" t="s">
        <v>1343</v>
      </c>
      <c r="B1195" s="2" t="s">
        <v>1344</v>
      </c>
      <c r="C1195" s="2"/>
      <c r="D1195" s="2" t="s">
        <v>1345</v>
      </c>
      <c r="E1195" s="2" t="s">
        <v>1346</v>
      </c>
      <c r="F1195" s="2" t="s">
        <v>7</v>
      </c>
      <c r="G1195" s="2"/>
      <c r="H1195" s="2"/>
      <c r="I1195" s="2"/>
      <c r="J1195" s="2"/>
      <c r="K1195" s="2"/>
      <c r="L1195" s="2"/>
      <c r="M1195" s="2"/>
      <c r="N1195" s="2"/>
      <c r="O1195" s="2"/>
      <c r="P1195" s="2"/>
      <c r="Q1195" s="2"/>
      <c r="R1195" s="2"/>
      <c r="S1195" s="2"/>
    </row>
    <row r="1196" spans="1:19" s="8" customFormat="1" ht="63.75" thickBot="1" x14ac:dyDescent="0.3">
      <c r="A1196" s="2" t="s">
        <v>4572</v>
      </c>
      <c r="B1196" s="2" t="s">
        <v>4573</v>
      </c>
      <c r="C1196" s="2"/>
      <c r="D1196" s="2" t="s">
        <v>3334</v>
      </c>
      <c r="E1196" s="2" t="s">
        <v>4574</v>
      </c>
      <c r="F1196" s="2" t="s">
        <v>7</v>
      </c>
      <c r="G1196" s="2"/>
      <c r="H1196" s="2"/>
      <c r="I1196" s="2"/>
      <c r="J1196" s="2"/>
      <c r="K1196" s="2"/>
      <c r="L1196" s="2"/>
      <c r="M1196" s="2"/>
      <c r="N1196" s="2"/>
      <c r="O1196" s="2"/>
      <c r="P1196" s="2"/>
      <c r="Q1196" s="2"/>
      <c r="R1196" s="2"/>
      <c r="S1196" s="2"/>
    </row>
    <row r="1197" spans="1:19" s="8" customFormat="1" ht="126.75" thickBot="1" x14ac:dyDescent="0.3">
      <c r="A1197" s="2" t="s">
        <v>3775</v>
      </c>
      <c r="B1197" s="2" t="s">
        <v>3776</v>
      </c>
      <c r="C1197" s="2"/>
      <c r="D1197" s="2" t="s">
        <v>3777</v>
      </c>
      <c r="E1197" s="2" t="s">
        <v>3778</v>
      </c>
      <c r="F1197" s="2" t="s">
        <v>7</v>
      </c>
      <c r="G1197" s="2"/>
      <c r="H1197" s="2"/>
      <c r="I1197" s="2"/>
      <c r="J1197" s="2"/>
      <c r="K1197" s="2"/>
      <c r="L1197" s="2"/>
      <c r="M1197" s="2"/>
      <c r="N1197" s="2"/>
      <c r="O1197" s="2"/>
      <c r="P1197" s="2"/>
      <c r="Q1197" s="2"/>
      <c r="R1197" s="2"/>
      <c r="S1197" s="2"/>
    </row>
    <row r="1198" spans="1:19" s="8" customFormat="1" ht="48" thickBot="1" x14ac:dyDescent="0.3">
      <c r="A1198" s="2" t="s">
        <v>2151</v>
      </c>
      <c r="B1198" s="2" t="s">
        <v>2152</v>
      </c>
      <c r="C1198" s="2"/>
      <c r="D1198" s="2" t="s">
        <v>10</v>
      </c>
      <c r="E1198" s="2" t="s">
        <v>2153</v>
      </c>
      <c r="F1198" s="2" t="s">
        <v>7</v>
      </c>
      <c r="G1198" s="2"/>
      <c r="H1198" s="2"/>
      <c r="I1198" s="2"/>
      <c r="J1198" s="2"/>
      <c r="K1198" s="2"/>
      <c r="L1198" s="2"/>
      <c r="M1198" s="2"/>
      <c r="N1198" s="2"/>
      <c r="O1198" s="2"/>
      <c r="P1198" s="2"/>
      <c r="Q1198" s="2"/>
      <c r="R1198" s="2"/>
      <c r="S1198" s="2"/>
    </row>
    <row r="1199" spans="1:19" s="8" customFormat="1" ht="48" thickBot="1" x14ac:dyDescent="0.3">
      <c r="A1199" s="2" t="s">
        <v>4575</v>
      </c>
      <c r="B1199" s="2" t="s">
        <v>4576</v>
      </c>
      <c r="C1199" s="2"/>
      <c r="D1199" s="2" t="s">
        <v>4577</v>
      </c>
      <c r="E1199" s="2" t="s">
        <v>4578</v>
      </c>
      <c r="F1199" s="2" t="s">
        <v>6</v>
      </c>
      <c r="G1199" s="2"/>
      <c r="H1199" s="2"/>
      <c r="I1199" s="2"/>
      <c r="J1199" s="2"/>
      <c r="K1199" s="2"/>
      <c r="L1199" s="2"/>
      <c r="M1199" s="2"/>
      <c r="N1199" s="2"/>
      <c r="O1199" s="2"/>
      <c r="P1199" s="2"/>
      <c r="Q1199" s="2"/>
      <c r="R1199" s="2"/>
      <c r="S1199" s="2"/>
    </row>
    <row r="1200" spans="1:19" s="8" customFormat="1" ht="32.25" thickBot="1" x14ac:dyDescent="0.3">
      <c r="A1200" s="2" t="s">
        <v>2154</v>
      </c>
      <c r="B1200" s="2" t="s">
        <v>2155</v>
      </c>
      <c r="C1200" s="2"/>
      <c r="D1200" s="2" t="s">
        <v>2156</v>
      </c>
      <c r="E1200" s="2" t="s">
        <v>2157</v>
      </c>
      <c r="F1200" s="2" t="s">
        <v>6</v>
      </c>
      <c r="G1200" s="2"/>
      <c r="H1200" s="2"/>
      <c r="I1200" s="2"/>
      <c r="J1200" s="2"/>
      <c r="K1200" s="2"/>
      <c r="L1200" s="2"/>
      <c r="M1200" s="2"/>
      <c r="N1200" s="2"/>
      <c r="O1200" s="2"/>
      <c r="P1200" s="2"/>
      <c r="Q1200" s="2"/>
      <c r="R1200" s="2"/>
      <c r="S1200" s="2"/>
    </row>
    <row r="1201" spans="1:19" s="8" customFormat="1" ht="48" thickBot="1" x14ac:dyDescent="0.3">
      <c r="A1201" s="2" t="s">
        <v>2158</v>
      </c>
      <c r="B1201" s="2" t="s">
        <v>2159</v>
      </c>
      <c r="C1201" s="2"/>
      <c r="D1201" s="2" t="s">
        <v>2160</v>
      </c>
      <c r="E1201" s="2" t="s">
        <v>2161</v>
      </c>
      <c r="F1201" s="2" t="s">
        <v>6</v>
      </c>
      <c r="G1201" s="2"/>
      <c r="H1201" s="2"/>
      <c r="I1201" s="2"/>
      <c r="J1201" s="2"/>
      <c r="K1201" s="2"/>
      <c r="L1201" s="2"/>
      <c r="M1201" s="2"/>
      <c r="N1201" s="2"/>
      <c r="O1201" s="2"/>
      <c r="P1201" s="2"/>
      <c r="Q1201" s="2"/>
      <c r="R1201" s="2"/>
      <c r="S1201" s="2"/>
    </row>
    <row r="1202" spans="1:19" s="8" customFormat="1" ht="48" thickBot="1" x14ac:dyDescent="0.3">
      <c r="A1202" s="2" t="s">
        <v>2162</v>
      </c>
      <c r="B1202" s="2" t="s">
        <v>2163</v>
      </c>
      <c r="C1202" s="2"/>
      <c r="D1202" s="2" t="s">
        <v>2164</v>
      </c>
      <c r="E1202" s="2" t="s">
        <v>2165</v>
      </c>
      <c r="F1202" s="2" t="s">
        <v>6</v>
      </c>
      <c r="G1202" s="2"/>
      <c r="H1202" s="2"/>
      <c r="I1202" s="2"/>
      <c r="J1202" s="2"/>
      <c r="K1202" s="2"/>
      <c r="L1202" s="2"/>
      <c r="M1202" s="2"/>
      <c r="N1202" s="2"/>
      <c r="O1202" s="2"/>
      <c r="P1202" s="2"/>
      <c r="Q1202" s="2"/>
      <c r="R1202" s="2"/>
      <c r="S1202" s="2"/>
    </row>
    <row r="1203" spans="1:19" s="8" customFormat="1" ht="32.25" thickBot="1" x14ac:dyDescent="0.3">
      <c r="A1203" s="2" t="s">
        <v>5438</v>
      </c>
      <c r="B1203" s="2" t="s">
        <v>5439</v>
      </c>
      <c r="C1203" s="2"/>
      <c r="D1203" s="2" t="s">
        <v>5440</v>
      </c>
      <c r="E1203" s="2" t="s">
        <v>5441</v>
      </c>
      <c r="F1203" s="2" t="s">
        <v>7</v>
      </c>
      <c r="G1203" s="2"/>
      <c r="H1203" s="2"/>
      <c r="I1203" s="2"/>
      <c r="J1203" s="2"/>
      <c r="K1203" s="2"/>
      <c r="L1203" s="2"/>
      <c r="M1203" s="2"/>
      <c r="N1203" s="2"/>
      <c r="O1203" s="2"/>
      <c r="P1203" s="2"/>
      <c r="Q1203" s="2"/>
      <c r="R1203" s="2"/>
      <c r="S1203" s="2"/>
    </row>
    <row r="1204" spans="1:19" s="8" customFormat="1" ht="63.75" thickBot="1" x14ac:dyDescent="0.3">
      <c r="A1204" s="2" t="s">
        <v>3779</v>
      </c>
      <c r="B1204" s="2" t="s">
        <v>3780</v>
      </c>
      <c r="C1204" s="2"/>
      <c r="D1204" s="2" t="s">
        <v>3536</v>
      </c>
      <c r="E1204" s="2" t="s">
        <v>3781</v>
      </c>
      <c r="F1204" s="2" t="s">
        <v>7</v>
      </c>
      <c r="G1204" s="2"/>
      <c r="H1204" s="2"/>
      <c r="I1204" s="2"/>
      <c r="J1204" s="2"/>
      <c r="K1204" s="2"/>
      <c r="L1204" s="2"/>
      <c r="M1204" s="2"/>
      <c r="N1204" s="2"/>
      <c r="O1204" s="2"/>
      <c r="P1204" s="2"/>
      <c r="Q1204" s="2"/>
      <c r="R1204" s="2"/>
      <c r="S1204" s="2"/>
    </row>
    <row r="1205" spans="1:19" s="8" customFormat="1" ht="32.25" thickBot="1" x14ac:dyDescent="0.3">
      <c r="A1205" s="2" t="s">
        <v>5442</v>
      </c>
      <c r="B1205" s="2" t="s">
        <v>5443</v>
      </c>
      <c r="C1205" s="2"/>
      <c r="D1205" s="2" t="s">
        <v>5444</v>
      </c>
      <c r="E1205" s="2" t="s">
        <v>5445</v>
      </c>
      <c r="F1205" s="2" t="s">
        <v>12</v>
      </c>
      <c r="G1205" s="2"/>
      <c r="H1205" s="2"/>
      <c r="I1205" s="2"/>
      <c r="J1205" s="2"/>
      <c r="K1205" s="2"/>
      <c r="L1205" s="2"/>
      <c r="M1205" s="2"/>
      <c r="N1205" s="2"/>
      <c r="O1205" s="2"/>
      <c r="P1205" s="2"/>
      <c r="Q1205" s="2"/>
      <c r="R1205" s="2"/>
      <c r="S1205" s="2"/>
    </row>
    <row r="1206" spans="1:19" s="8" customFormat="1" ht="63.75" thickBot="1" x14ac:dyDescent="0.3">
      <c r="A1206" s="2" t="s">
        <v>1347</v>
      </c>
      <c r="B1206" s="2"/>
      <c r="C1206" s="2" t="s">
        <v>1348</v>
      </c>
      <c r="D1206" s="2" t="s">
        <v>1349</v>
      </c>
      <c r="E1206" s="2" t="s">
        <v>1350</v>
      </c>
      <c r="F1206" s="2" t="s">
        <v>7</v>
      </c>
      <c r="G1206" s="2"/>
      <c r="H1206" s="2"/>
      <c r="I1206" s="2"/>
      <c r="J1206" s="2"/>
      <c r="K1206" s="2"/>
      <c r="L1206" s="2"/>
      <c r="M1206" s="2"/>
      <c r="N1206" s="2"/>
      <c r="O1206" s="2"/>
      <c r="P1206" s="2"/>
      <c r="Q1206" s="2"/>
      <c r="R1206" s="2"/>
      <c r="S1206" s="2"/>
    </row>
    <row r="1207" spans="1:19" s="8" customFormat="1" ht="63.75" thickBot="1" x14ac:dyDescent="0.3">
      <c r="A1207" s="2" t="s">
        <v>2722</v>
      </c>
      <c r="B1207" s="2" t="s">
        <v>1790</v>
      </c>
      <c r="C1207" s="2"/>
      <c r="D1207" s="2" t="s">
        <v>2723</v>
      </c>
      <c r="E1207" s="2" t="s">
        <v>2724</v>
      </c>
      <c r="F1207" s="2" t="s">
        <v>7</v>
      </c>
      <c r="G1207" s="2"/>
      <c r="H1207" s="2"/>
      <c r="I1207" s="2"/>
      <c r="J1207" s="2"/>
      <c r="K1207" s="2"/>
      <c r="L1207" s="2"/>
      <c r="M1207" s="2"/>
      <c r="N1207" s="2"/>
      <c r="O1207" s="2"/>
      <c r="P1207" s="2"/>
      <c r="Q1207" s="2"/>
      <c r="R1207" s="2"/>
      <c r="S1207" s="2"/>
    </row>
    <row r="1208" spans="1:19" s="8" customFormat="1" ht="48" thickBot="1" x14ac:dyDescent="0.3">
      <c r="A1208" s="2" t="s">
        <v>3782</v>
      </c>
      <c r="B1208" s="2" t="s">
        <v>3783</v>
      </c>
      <c r="C1208" s="2"/>
      <c r="D1208" s="2" t="s">
        <v>2078</v>
      </c>
      <c r="E1208" s="2" t="s">
        <v>3784</v>
      </c>
      <c r="F1208" s="2" t="s">
        <v>7</v>
      </c>
      <c r="G1208" s="2"/>
      <c r="H1208" s="2"/>
      <c r="I1208" s="2"/>
      <c r="J1208" s="2"/>
      <c r="K1208" s="2"/>
      <c r="L1208" s="2"/>
      <c r="M1208" s="2"/>
      <c r="N1208" s="2"/>
      <c r="O1208" s="2"/>
      <c r="P1208" s="2"/>
      <c r="Q1208" s="2"/>
      <c r="R1208" s="2"/>
      <c r="S1208" s="2"/>
    </row>
    <row r="1209" spans="1:19" s="8" customFormat="1" ht="174" thickBot="1" x14ac:dyDescent="0.3">
      <c r="A1209" s="2" t="s">
        <v>4158</v>
      </c>
      <c r="B1209" s="2" t="s">
        <v>4159</v>
      </c>
      <c r="C1209" s="2" t="s">
        <v>4160</v>
      </c>
      <c r="D1209" s="2" t="s">
        <v>4161</v>
      </c>
      <c r="E1209" s="2" t="s">
        <v>4162</v>
      </c>
      <c r="F1209" s="2" t="s">
        <v>1548</v>
      </c>
      <c r="G1209" s="2"/>
      <c r="H1209" s="2"/>
      <c r="I1209" s="2"/>
      <c r="J1209" s="2"/>
      <c r="K1209" s="2"/>
      <c r="L1209" s="2"/>
      <c r="M1209" s="2"/>
      <c r="N1209" s="2"/>
      <c r="O1209" s="2"/>
      <c r="P1209" s="2"/>
      <c r="Q1209" s="2"/>
      <c r="R1209" s="2"/>
      <c r="S1209" s="2"/>
    </row>
    <row r="1210" spans="1:19" s="8" customFormat="1" ht="32.25" thickBot="1" x14ac:dyDescent="0.3">
      <c r="A1210" s="2" t="s">
        <v>2166</v>
      </c>
      <c r="B1210" s="2" t="s">
        <v>2167</v>
      </c>
      <c r="C1210" s="2"/>
      <c r="D1210" s="2" t="s">
        <v>2168</v>
      </c>
      <c r="E1210" s="2" t="s">
        <v>2169</v>
      </c>
      <c r="F1210" s="2" t="s">
        <v>6</v>
      </c>
      <c r="G1210" s="2"/>
      <c r="H1210" s="2"/>
      <c r="I1210" s="2"/>
      <c r="J1210" s="2"/>
      <c r="K1210" s="2"/>
      <c r="L1210" s="2"/>
      <c r="M1210" s="2"/>
      <c r="N1210" s="2"/>
      <c r="O1210" s="2"/>
      <c r="P1210" s="2"/>
      <c r="Q1210" s="2"/>
      <c r="R1210" s="2"/>
      <c r="S1210" s="2"/>
    </row>
    <row r="1211" spans="1:19" s="8" customFormat="1" ht="32.25" thickBot="1" x14ac:dyDescent="0.3">
      <c r="A1211" s="2" t="s">
        <v>2170</v>
      </c>
      <c r="B1211" s="2"/>
      <c r="C1211" s="2"/>
      <c r="D1211" s="2" t="s">
        <v>2171</v>
      </c>
      <c r="E1211" s="2" t="s">
        <v>2172</v>
      </c>
      <c r="F1211" s="2" t="s">
        <v>6</v>
      </c>
      <c r="G1211" s="2"/>
      <c r="H1211" s="2"/>
      <c r="I1211" s="2"/>
      <c r="J1211" s="2"/>
      <c r="K1211" s="2"/>
      <c r="L1211" s="2"/>
      <c r="M1211" s="2"/>
      <c r="N1211" s="2"/>
      <c r="O1211" s="2"/>
      <c r="P1211" s="2"/>
      <c r="Q1211" s="2"/>
      <c r="R1211" s="2"/>
      <c r="S1211" s="2"/>
    </row>
    <row r="1212" spans="1:19" s="8" customFormat="1" ht="48" thickBot="1" x14ac:dyDescent="0.3">
      <c r="A1212" s="2" t="s">
        <v>1351</v>
      </c>
      <c r="B1212" s="2"/>
      <c r="C1212" s="2"/>
      <c r="D1212" s="2" t="s">
        <v>442</v>
      </c>
      <c r="E1212" s="2" t="s">
        <v>1352</v>
      </c>
      <c r="F1212" s="2" t="s">
        <v>6</v>
      </c>
      <c r="G1212" s="2"/>
      <c r="H1212" s="2"/>
      <c r="I1212" s="2"/>
      <c r="J1212" s="2"/>
      <c r="K1212" s="2"/>
      <c r="L1212" s="2"/>
      <c r="M1212" s="2"/>
      <c r="N1212" s="2"/>
      <c r="O1212" s="2"/>
      <c r="P1212" s="2"/>
      <c r="Q1212" s="2"/>
      <c r="R1212" s="2"/>
      <c r="S1212" s="2"/>
    </row>
    <row r="1213" spans="1:19" s="8" customFormat="1" ht="63.75" thickBot="1" x14ac:dyDescent="0.3">
      <c r="A1213" s="2" t="s">
        <v>2931</v>
      </c>
      <c r="B1213" s="2" t="s">
        <v>2932</v>
      </c>
      <c r="C1213" s="2"/>
      <c r="D1213" s="2" t="s">
        <v>2933</v>
      </c>
      <c r="E1213" s="2" t="s">
        <v>2934</v>
      </c>
      <c r="F1213" s="2" t="s">
        <v>6</v>
      </c>
      <c r="G1213" s="2"/>
      <c r="H1213" s="2"/>
      <c r="I1213" s="2"/>
      <c r="J1213" s="2"/>
      <c r="K1213" s="2"/>
      <c r="L1213" s="2"/>
      <c r="M1213" s="2"/>
      <c r="N1213" s="2"/>
      <c r="O1213" s="2"/>
      <c r="P1213" s="2"/>
      <c r="Q1213" s="2"/>
      <c r="R1213" s="2"/>
      <c r="S1213" s="2"/>
    </row>
    <row r="1214" spans="1:19" s="8" customFormat="1" ht="111" thickBot="1" x14ac:dyDescent="0.3">
      <c r="A1214" s="2" t="s">
        <v>2173</v>
      </c>
      <c r="B1214" s="2" t="s">
        <v>2174</v>
      </c>
      <c r="C1214" s="2"/>
      <c r="D1214" s="2" t="s">
        <v>2175</v>
      </c>
      <c r="E1214" s="2" t="s">
        <v>2176</v>
      </c>
      <c r="F1214" s="2" t="s">
        <v>6</v>
      </c>
      <c r="G1214" s="2"/>
      <c r="H1214" s="2"/>
      <c r="I1214" s="2"/>
      <c r="J1214" s="2"/>
      <c r="K1214" s="2"/>
      <c r="L1214" s="2"/>
      <c r="M1214" s="2"/>
      <c r="N1214" s="2"/>
      <c r="O1214" s="2"/>
      <c r="P1214" s="2"/>
      <c r="Q1214" s="2"/>
      <c r="R1214" s="2"/>
      <c r="S1214" s="2"/>
    </row>
    <row r="1215" spans="1:19" s="8" customFormat="1" ht="95.25" thickBot="1" x14ac:dyDescent="0.3">
      <c r="A1215" s="2" t="s">
        <v>4579</v>
      </c>
      <c r="B1215" s="2"/>
      <c r="C1215" s="2"/>
      <c r="D1215" s="2" t="s">
        <v>4580</v>
      </c>
      <c r="E1215" s="2" t="s">
        <v>4581</v>
      </c>
      <c r="F1215" s="2" t="s">
        <v>6</v>
      </c>
      <c r="G1215" s="2"/>
      <c r="H1215" s="2"/>
      <c r="I1215" s="2"/>
      <c r="J1215" s="2"/>
      <c r="K1215" s="2"/>
      <c r="L1215" s="2"/>
      <c r="M1215" s="2"/>
      <c r="N1215" s="2"/>
      <c r="O1215" s="2"/>
      <c r="P1215" s="2"/>
      <c r="Q1215" s="2"/>
      <c r="R1215" s="2"/>
      <c r="S1215" s="2"/>
    </row>
    <row r="1216" spans="1:19" s="8" customFormat="1" ht="48" thickBot="1" x14ac:dyDescent="0.3">
      <c r="A1216" s="2" t="s">
        <v>2177</v>
      </c>
      <c r="B1216" s="2"/>
      <c r="C1216" s="2"/>
      <c r="D1216" s="2" t="s">
        <v>2178</v>
      </c>
      <c r="E1216" s="2" t="s">
        <v>2179</v>
      </c>
      <c r="F1216" s="2" t="s">
        <v>6</v>
      </c>
      <c r="G1216" s="2"/>
      <c r="H1216" s="2"/>
      <c r="I1216" s="2"/>
      <c r="J1216" s="2"/>
      <c r="K1216" s="2"/>
      <c r="L1216" s="2"/>
      <c r="M1216" s="2"/>
      <c r="N1216" s="2"/>
      <c r="O1216" s="2"/>
      <c r="P1216" s="2"/>
      <c r="Q1216" s="2"/>
      <c r="R1216" s="2"/>
      <c r="S1216" s="2"/>
    </row>
    <row r="1217" spans="1:19" s="8" customFormat="1" ht="48" thickBot="1" x14ac:dyDescent="0.3">
      <c r="A1217" s="4" t="str">
        <f ca="1">IFERROR(__xludf.DUMMYFUNCTION("""COMPUTED_VALUE"""),"Justice and efficiency : general reports and discussions / the Eighth World Conference on Procedural Law ; edited by W. Wedekind.")</f>
        <v>Justice and efficiency : general reports and discussions / the Eighth World Conference on Procedural Law ; edited by W. Wedekind.</v>
      </c>
      <c r="B1217" s="5" t="str">
        <f ca="1">IFERROR(__xludf.DUMMYFUNCTION("""COMPUTED_VALUE"""),"World Conference on Procedural Law (8th : 1987 : Utrecht, Netherlands)")</f>
        <v>World Conference on Procedural Law (8th : 1987 : Utrecht, Netherlands)</v>
      </c>
      <c r="C1217" s="5"/>
      <c r="D1217" s="4" t="str">
        <f ca="1">IFERROR(__xludf.DUMMYFUNCTION("""COMPUTED_VALUE"""),"Deventer : Kluwer Law and Taxation Publishers, c1989.")</f>
        <v>Deventer : Kluwer Law and Taxation Publishers, c1989.</v>
      </c>
      <c r="E1217" s="5" t="str">
        <f ca="1">IFERROR(__xludf.DUMMYFUNCTION("""COMPUTED_VALUE"""),"347.9(063) WCPL1987 j 1989")</f>
        <v>347.9(063) WCPL1987 j 1989</v>
      </c>
      <c r="F1217" s="6" t="str">
        <f ca="1">IFERROR(__xludf.DUMMYFUNCTION("""COMPUTED_VALUE"""),"Αίθουσα Αστικού και Αστικού Δικονομικού Δικαίου")</f>
        <v>Αίθουσα Αστικού και Αστικού Δικονομικού Δικαίου</v>
      </c>
      <c r="G1217" s="2"/>
      <c r="H1217" s="2"/>
      <c r="I1217" s="2"/>
      <c r="J1217" s="2"/>
      <c r="K1217" s="2"/>
      <c r="L1217" s="2"/>
      <c r="M1217" s="2"/>
      <c r="N1217" s="2"/>
      <c r="O1217" s="2"/>
      <c r="P1217" s="2"/>
      <c r="Q1217" s="2"/>
      <c r="R1217" s="2"/>
      <c r="S1217" s="2"/>
    </row>
    <row r="1218" spans="1:19" s="8" customFormat="1" ht="32.25" thickBot="1" x14ac:dyDescent="0.3">
      <c r="A1218" s="4" t="str">
        <f ca="1">IFERROR(__xludf.DUMMYFUNCTION("""COMPUTED_VALUE"""),"Richerche sul processo / dirette e coordinate da Italo Andolina   hanno collaborato Italo Andolina ... [et al].")</f>
        <v>Richerche sul processo / dirette e coordinate da Italo Andolina   hanno collaborato Italo Andolina ... [et al].</v>
      </c>
      <c r="B1218" s="5"/>
      <c r="C1218" s="5"/>
      <c r="D1218" s="4" t="str">
        <f ca="1">IFERROR(__xludf.DUMMYFUNCTION("""COMPUTED_VALUE"""),"Catania : Torre, 1996.")</f>
        <v>Catania : Torre, 1996.</v>
      </c>
      <c r="E1218" s="5" t="str">
        <f ca="1">IFERROR(__xludf.DUMMYFUNCTION("""COMPUTED_VALUE"""),"347.9(082.1) AndI r 1996 3")</f>
        <v>347.9(082.1) AndI r 1996 3</v>
      </c>
      <c r="F1218" s="6" t="str">
        <f ca="1">IFERROR(__xludf.DUMMYFUNCTION("""COMPUTED_VALUE"""),"Αίθουσα Αστικού και Αστικού Δικονομικού Δικαίου")</f>
        <v>Αίθουσα Αστικού και Αστικού Δικονομικού Δικαίου</v>
      </c>
      <c r="G1218" s="2"/>
      <c r="H1218" s="2"/>
      <c r="I1218" s="2"/>
      <c r="J1218" s="2"/>
      <c r="K1218" s="2"/>
      <c r="L1218" s="2"/>
      <c r="M1218" s="2"/>
      <c r="N1218" s="2"/>
      <c r="O1218" s="2"/>
      <c r="P1218" s="2"/>
      <c r="Q1218" s="2"/>
      <c r="R1218" s="2"/>
      <c r="S1218" s="2"/>
    </row>
    <row r="1219" spans="1:19" s="8" customFormat="1" ht="48" thickBot="1" x14ac:dyDescent="0.3">
      <c r="A1219" s="2" t="s">
        <v>2935</v>
      </c>
      <c r="B1219" s="2"/>
      <c r="C1219" s="2"/>
      <c r="D1219" s="2" t="s">
        <v>2936</v>
      </c>
      <c r="E1219" s="2" t="s">
        <v>2937</v>
      </c>
      <c r="F1219" s="2" t="s">
        <v>6</v>
      </c>
      <c r="G1219" s="2"/>
      <c r="H1219" s="2"/>
      <c r="I1219" s="2"/>
      <c r="J1219" s="2"/>
      <c r="K1219" s="2"/>
      <c r="L1219" s="2"/>
      <c r="M1219" s="2"/>
      <c r="N1219" s="2"/>
      <c r="O1219" s="2"/>
      <c r="P1219" s="2"/>
      <c r="Q1219" s="2"/>
      <c r="R1219" s="2"/>
      <c r="S1219" s="2"/>
    </row>
    <row r="1220" spans="1:19" s="8" customFormat="1" ht="111" thickBot="1" x14ac:dyDescent="0.3">
      <c r="A1220" s="2" t="s">
        <v>4163</v>
      </c>
      <c r="B1220" s="2" t="s">
        <v>4164</v>
      </c>
      <c r="C1220" s="2" t="s">
        <v>4165</v>
      </c>
      <c r="D1220" s="2" t="s">
        <v>4166</v>
      </c>
      <c r="E1220" s="2" t="s">
        <v>4167</v>
      </c>
      <c r="F1220" s="2" t="s">
        <v>1548</v>
      </c>
      <c r="G1220" s="2"/>
      <c r="H1220" s="2"/>
      <c r="I1220" s="2"/>
      <c r="J1220" s="2"/>
      <c r="K1220" s="2"/>
      <c r="L1220" s="2"/>
      <c r="M1220" s="2"/>
      <c r="N1220" s="2"/>
      <c r="O1220" s="2"/>
      <c r="P1220" s="2"/>
      <c r="Q1220" s="2"/>
      <c r="R1220" s="2"/>
      <c r="S1220" s="2"/>
    </row>
    <row r="1221" spans="1:19" s="8" customFormat="1" ht="32.25" thickBot="1" x14ac:dyDescent="0.3">
      <c r="A1221" s="2" t="s">
        <v>2725</v>
      </c>
      <c r="B1221" s="2" t="s">
        <v>2726</v>
      </c>
      <c r="C1221" s="2"/>
      <c r="D1221" s="2" t="s">
        <v>2727</v>
      </c>
      <c r="E1221" s="2" t="s">
        <v>2728</v>
      </c>
      <c r="F1221" s="2" t="s">
        <v>6</v>
      </c>
      <c r="G1221" s="2"/>
      <c r="H1221" s="2"/>
      <c r="I1221" s="2"/>
      <c r="J1221" s="2"/>
      <c r="K1221" s="2"/>
      <c r="L1221" s="2"/>
      <c r="M1221" s="2"/>
      <c r="N1221" s="2"/>
      <c r="O1221" s="2"/>
      <c r="P1221" s="2"/>
      <c r="Q1221" s="2"/>
      <c r="R1221" s="2"/>
      <c r="S1221" s="2"/>
    </row>
    <row r="1222" spans="1:19" s="8" customFormat="1" ht="32.25" thickBot="1" x14ac:dyDescent="0.3">
      <c r="A1222" s="2" t="s">
        <v>1353</v>
      </c>
      <c r="B1222" s="2" t="s">
        <v>1354</v>
      </c>
      <c r="C1222" s="2"/>
      <c r="D1222" s="2" t="s">
        <v>1355</v>
      </c>
      <c r="E1222" s="2" t="s">
        <v>1356</v>
      </c>
      <c r="F1222" s="2" t="s">
        <v>6</v>
      </c>
      <c r="G1222" s="2"/>
      <c r="H1222" s="2"/>
      <c r="I1222" s="2"/>
      <c r="J1222" s="2"/>
      <c r="K1222" s="2"/>
      <c r="L1222" s="2"/>
      <c r="M1222" s="2"/>
      <c r="N1222" s="2"/>
      <c r="O1222" s="2"/>
      <c r="P1222" s="2"/>
      <c r="Q1222" s="2"/>
      <c r="R1222" s="2"/>
      <c r="S1222" s="2"/>
    </row>
    <row r="1223" spans="1:19" s="8" customFormat="1" ht="32.25" thickBot="1" x14ac:dyDescent="0.3">
      <c r="A1223" s="2" t="s">
        <v>2938</v>
      </c>
      <c r="B1223" s="2"/>
      <c r="C1223" s="2"/>
      <c r="D1223" s="2" t="s">
        <v>2939</v>
      </c>
      <c r="E1223" s="2" t="s">
        <v>2940</v>
      </c>
      <c r="F1223" s="2" t="s">
        <v>6</v>
      </c>
      <c r="G1223" s="2"/>
      <c r="H1223" s="2"/>
      <c r="I1223" s="2"/>
      <c r="J1223" s="2"/>
      <c r="K1223" s="2"/>
      <c r="L1223" s="2"/>
      <c r="M1223" s="2"/>
      <c r="N1223" s="2"/>
      <c r="O1223" s="2"/>
      <c r="P1223" s="2"/>
      <c r="Q1223" s="2"/>
      <c r="R1223" s="2"/>
      <c r="S1223" s="2"/>
    </row>
    <row r="1224" spans="1:19" s="8" customFormat="1" ht="48" thickBot="1" x14ac:dyDescent="0.3">
      <c r="A1224" s="4" t="str">
        <f ca="1">IFERROR(__xludf.DUMMYFUNCTION("""COMPUTED_VALUE"""),"Access to justice : final report to the Lord Chancellor on the civil justice system in England and Wales  / by the Right Honourable the Lord Woolf.")</f>
        <v>Access to justice : final report to the Lord Chancellor on the civil justice system in England and Wales  / by the Right Honourable the Lord Woolf.</v>
      </c>
      <c r="B1224" s="5" t="str">
        <f ca="1">IFERROR(__xludf.DUMMYFUNCTION("""COMPUTED_VALUE"""),"Woolf, Harry Kenneth , Baron , 1933-")</f>
        <v>Woolf, Harry Kenneth , Baron , 1933-</v>
      </c>
      <c r="C1224" s="5"/>
      <c r="D1224" s="4" t="str">
        <f ca="1">IFERROR(__xludf.DUMMYFUNCTION("""COMPUTED_VALUE"""),"London :  H.M.S.O., 1996.")</f>
        <v>London :  H.M.S.O., 1996.</v>
      </c>
      <c r="E1224" s="5" t="str">
        <f ca="1">IFERROR(__xludf.DUMMYFUNCTION("""COMPUTED_VALUE"""),"347.9(410) WooH a 1996")</f>
        <v>347.9(410) WooH a 1996</v>
      </c>
      <c r="F1224" s="6" t="str">
        <f ca="1">IFERROR(__xludf.DUMMYFUNCTION("""COMPUTED_VALUE"""),"Αίθουσα Αστικού και Αστικού Δικονομικού Δικαίου")</f>
        <v>Αίθουσα Αστικού και Αστικού Δικονομικού Δικαίου</v>
      </c>
      <c r="G1224" s="2"/>
      <c r="H1224" s="2"/>
      <c r="I1224" s="2"/>
      <c r="J1224" s="2"/>
      <c r="K1224" s="2"/>
      <c r="L1224" s="2"/>
      <c r="M1224" s="2"/>
      <c r="N1224" s="2"/>
      <c r="O1224" s="2"/>
      <c r="P1224" s="2"/>
      <c r="Q1224" s="2"/>
      <c r="R1224" s="2"/>
      <c r="S1224" s="2"/>
    </row>
    <row r="1225" spans="1:19" s="8" customFormat="1" ht="48" thickBot="1" x14ac:dyDescent="0.3">
      <c r="A1225" s="2" t="s">
        <v>2941</v>
      </c>
      <c r="B1225" s="2" t="s">
        <v>2942</v>
      </c>
      <c r="C1225" s="2" t="s">
        <v>2943</v>
      </c>
      <c r="D1225" s="2" t="s">
        <v>2944</v>
      </c>
      <c r="E1225" s="2" t="s">
        <v>2945</v>
      </c>
      <c r="F1225" s="2" t="s">
        <v>6</v>
      </c>
      <c r="G1225" s="2"/>
      <c r="H1225" s="2"/>
      <c r="I1225" s="2"/>
      <c r="J1225" s="2"/>
      <c r="K1225" s="2"/>
      <c r="L1225" s="2"/>
      <c r="M1225" s="2"/>
      <c r="N1225" s="2"/>
      <c r="O1225" s="2"/>
      <c r="P1225" s="2"/>
      <c r="Q1225" s="2"/>
      <c r="R1225" s="2"/>
      <c r="S1225" s="2"/>
    </row>
    <row r="1226" spans="1:19" s="8" customFormat="1" ht="111" thickBot="1" x14ac:dyDescent="0.3">
      <c r="A1226" s="2" t="s">
        <v>1357</v>
      </c>
      <c r="B1226" s="2" t="s">
        <v>1358</v>
      </c>
      <c r="C1226" s="2" t="s">
        <v>1359</v>
      </c>
      <c r="D1226" s="2" t="s">
        <v>1360</v>
      </c>
      <c r="E1226" s="2" t="s">
        <v>1361</v>
      </c>
      <c r="F1226" s="2" t="s">
        <v>1362</v>
      </c>
      <c r="G1226" s="2"/>
      <c r="H1226" s="2"/>
      <c r="I1226" s="2"/>
      <c r="J1226" s="2"/>
      <c r="K1226" s="2"/>
      <c r="L1226" s="2"/>
      <c r="M1226" s="2"/>
      <c r="N1226" s="2"/>
      <c r="O1226" s="2"/>
      <c r="P1226" s="2"/>
      <c r="Q1226" s="2"/>
      <c r="R1226" s="2"/>
      <c r="S1226" s="2"/>
    </row>
    <row r="1227" spans="1:19" s="8" customFormat="1" ht="32.25" thickBot="1" x14ac:dyDescent="0.3">
      <c r="A1227" s="2" t="s">
        <v>2180</v>
      </c>
      <c r="B1227" s="2" t="s">
        <v>2181</v>
      </c>
      <c r="C1227" s="2"/>
      <c r="D1227" s="2" t="s">
        <v>2182</v>
      </c>
      <c r="E1227" s="2" t="s">
        <v>2183</v>
      </c>
      <c r="F1227" s="2" t="s">
        <v>6</v>
      </c>
      <c r="G1227" s="2"/>
      <c r="H1227" s="2"/>
      <c r="I1227" s="2"/>
      <c r="J1227" s="2"/>
      <c r="K1227" s="2"/>
      <c r="L1227" s="2"/>
      <c r="M1227" s="2"/>
      <c r="N1227" s="2"/>
      <c r="O1227" s="2"/>
      <c r="P1227" s="2"/>
      <c r="Q1227" s="2"/>
      <c r="R1227" s="2"/>
      <c r="S1227" s="2"/>
    </row>
    <row r="1228" spans="1:19" s="8" customFormat="1" ht="32.25" thickBot="1" x14ac:dyDescent="0.3">
      <c r="A1228" s="2" t="s">
        <v>4582</v>
      </c>
      <c r="B1228" s="2" t="s">
        <v>4583</v>
      </c>
      <c r="C1228" s="2"/>
      <c r="D1228" s="2" t="s">
        <v>4584</v>
      </c>
      <c r="E1228" s="2" t="s">
        <v>4585</v>
      </c>
      <c r="F1228" s="2" t="s">
        <v>6</v>
      </c>
      <c r="G1228" s="2"/>
      <c r="H1228" s="2"/>
      <c r="I1228" s="2"/>
      <c r="J1228" s="2"/>
      <c r="K1228" s="2"/>
      <c r="L1228" s="2"/>
      <c r="M1228" s="2"/>
      <c r="N1228" s="2"/>
      <c r="O1228" s="2"/>
      <c r="P1228" s="2"/>
      <c r="Q1228" s="2"/>
      <c r="R1228" s="2"/>
      <c r="S1228" s="2"/>
    </row>
    <row r="1229" spans="1:19" s="8" customFormat="1" ht="79.5" thickBot="1" x14ac:dyDescent="0.3">
      <c r="A1229" s="2" t="s">
        <v>2184</v>
      </c>
      <c r="B1229" s="2" t="s">
        <v>2185</v>
      </c>
      <c r="C1229" s="2" t="s">
        <v>2186</v>
      </c>
      <c r="D1229" s="2" t="s">
        <v>2187</v>
      </c>
      <c r="E1229" s="2" t="s">
        <v>2188</v>
      </c>
      <c r="F1229" s="2" t="s">
        <v>6</v>
      </c>
      <c r="G1229" s="2"/>
      <c r="H1229" s="2"/>
      <c r="I1229" s="2"/>
      <c r="J1229" s="2"/>
      <c r="K1229" s="2"/>
      <c r="L1229" s="2"/>
      <c r="M1229" s="2"/>
      <c r="N1229" s="2"/>
      <c r="O1229" s="2"/>
      <c r="P1229" s="2"/>
      <c r="Q1229" s="2"/>
      <c r="R1229" s="2"/>
      <c r="S1229" s="2"/>
    </row>
    <row r="1230" spans="1:19" s="8" customFormat="1" ht="95.25" thickBot="1" x14ac:dyDescent="0.3">
      <c r="A1230" s="2" t="s">
        <v>4168</v>
      </c>
      <c r="B1230" s="2" t="s">
        <v>4169</v>
      </c>
      <c r="C1230" s="2"/>
      <c r="D1230" s="2" t="s">
        <v>4170</v>
      </c>
      <c r="E1230" s="2" t="s">
        <v>4171</v>
      </c>
      <c r="F1230" s="2" t="s">
        <v>1548</v>
      </c>
      <c r="G1230" s="2"/>
      <c r="H1230" s="2"/>
      <c r="I1230" s="2"/>
      <c r="J1230" s="2"/>
      <c r="K1230" s="2"/>
      <c r="L1230" s="2"/>
      <c r="M1230" s="2"/>
      <c r="N1230" s="2"/>
      <c r="O1230" s="2"/>
      <c r="P1230" s="2"/>
      <c r="Q1230" s="2"/>
      <c r="R1230" s="2"/>
      <c r="S1230" s="2"/>
    </row>
    <row r="1231" spans="1:19" s="8" customFormat="1" ht="48" thickBot="1" x14ac:dyDescent="0.3">
      <c r="A1231" s="2" t="s">
        <v>2946</v>
      </c>
      <c r="B1231" s="2" t="s">
        <v>2947</v>
      </c>
      <c r="C1231" s="2" t="s">
        <v>2948</v>
      </c>
      <c r="D1231" s="2" t="s">
        <v>2949</v>
      </c>
      <c r="E1231" s="2" t="s">
        <v>2950</v>
      </c>
      <c r="F1231" s="2" t="s">
        <v>6</v>
      </c>
      <c r="G1231" s="2"/>
      <c r="H1231" s="2"/>
      <c r="I1231" s="2"/>
      <c r="J1231" s="2"/>
      <c r="K1231" s="2"/>
      <c r="L1231" s="2"/>
      <c r="M1231" s="2"/>
      <c r="N1231" s="2"/>
      <c r="O1231" s="2"/>
      <c r="P1231" s="2"/>
      <c r="Q1231" s="2"/>
      <c r="R1231" s="2"/>
      <c r="S1231" s="2"/>
    </row>
    <row r="1232" spans="1:19" s="8" customFormat="1" ht="79.5" thickBot="1" x14ac:dyDescent="0.3">
      <c r="A1232" s="2" t="s">
        <v>2951</v>
      </c>
      <c r="B1232" s="2" t="s">
        <v>2952</v>
      </c>
      <c r="C1232" s="2" t="s">
        <v>2953</v>
      </c>
      <c r="D1232" s="2" t="s">
        <v>2954</v>
      </c>
      <c r="E1232" s="2" t="s">
        <v>2955</v>
      </c>
      <c r="F1232" s="2" t="s">
        <v>6</v>
      </c>
      <c r="G1232" s="2"/>
      <c r="H1232" s="2"/>
      <c r="I1232" s="2"/>
      <c r="J1232" s="2"/>
      <c r="K1232" s="2"/>
      <c r="L1232" s="2"/>
      <c r="M1232" s="2"/>
      <c r="N1232" s="2"/>
      <c r="O1232" s="2"/>
      <c r="P1232" s="2"/>
      <c r="Q1232" s="2"/>
      <c r="R1232" s="2"/>
      <c r="S1232" s="2"/>
    </row>
    <row r="1233" spans="1:21" s="8" customFormat="1" ht="32.25" thickBot="1" x14ac:dyDescent="0.3">
      <c r="A1233" s="2" t="s">
        <v>1363</v>
      </c>
      <c r="B1233" s="2"/>
      <c r="C1233" s="2" t="s">
        <v>1364</v>
      </c>
      <c r="D1233" s="2" t="s">
        <v>1365</v>
      </c>
      <c r="E1233" s="2" t="s">
        <v>1366</v>
      </c>
      <c r="F1233" s="2" t="s">
        <v>6</v>
      </c>
      <c r="G1233" s="2"/>
      <c r="H1233" s="2"/>
      <c r="I1233" s="2"/>
      <c r="J1233" s="2"/>
      <c r="K1233" s="2"/>
      <c r="L1233" s="2"/>
      <c r="M1233" s="2"/>
      <c r="N1233" s="2"/>
      <c r="O1233" s="2"/>
      <c r="P1233" s="2"/>
      <c r="Q1233" s="2"/>
      <c r="R1233" s="2"/>
      <c r="S1233" s="2"/>
    </row>
    <row r="1234" spans="1:21" s="8" customFormat="1" ht="32.25" thickBot="1" x14ac:dyDescent="0.3">
      <c r="A1234" s="2" t="s">
        <v>1363</v>
      </c>
      <c r="B1234" s="2"/>
      <c r="C1234" s="2" t="s">
        <v>1364</v>
      </c>
      <c r="D1234" s="2" t="s">
        <v>1365</v>
      </c>
      <c r="E1234" s="2" t="s">
        <v>1367</v>
      </c>
      <c r="F1234" s="2" t="s">
        <v>6</v>
      </c>
      <c r="G1234" s="2"/>
      <c r="H1234" s="2"/>
      <c r="I1234" s="2"/>
      <c r="J1234" s="2"/>
      <c r="K1234" s="2"/>
      <c r="L1234" s="2"/>
      <c r="M1234" s="2"/>
      <c r="N1234" s="2"/>
      <c r="O1234" s="2"/>
      <c r="P1234" s="2"/>
      <c r="Q1234" s="2"/>
      <c r="R1234" s="2"/>
      <c r="S1234" s="2"/>
    </row>
    <row r="1235" spans="1:21" s="8" customFormat="1" ht="79.5" thickBot="1" x14ac:dyDescent="0.3">
      <c r="A1235" s="2" t="s">
        <v>4586</v>
      </c>
      <c r="B1235" s="2" t="s">
        <v>4587</v>
      </c>
      <c r="C1235" s="2"/>
      <c r="D1235" s="2" t="s">
        <v>4588</v>
      </c>
      <c r="E1235" s="2" t="s">
        <v>4589</v>
      </c>
      <c r="F1235" s="2" t="s">
        <v>6</v>
      </c>
      <c r="G1235" s="2"/>
      <c r="H1235" s="2"/>
      <c r="I1235" s="2"/>
      <c r="J1235" s="2"/>
      <c r="K1235" s="2"/>
      <c r="L1235" s="2"/>
      <c r="M1235" s="2"/>
      <c r="N1235" s="2"/>
      <c r="O1235" s="2"/>
      <c r="P1235" s="2"/>
      <c r="Q1235" s="2"/>
      <c r="R1235" s="2"/>
      <c r="S1235" s="2"/>
    </row>
    <row r="1236" spans="1:21" s="8" customFormat="1" ht="79.5" thickBot="1" x14ac:dyDescent="0.3">
      <c r="A1236" s="2" t="s">
        <v>2189</v>
      </c>
      <c r="B1236" s="2" t="s">
        <v>2190</v>
      </c>
      <c r="C1236" s="2"/>
      <c r="D1236" s="2" t="s">
        <v>2191</v>
      </c>
      <c r="E1236" s="2" t="s">
        <v>2192</v>
      </c>
      <c r="F1236" s="2" t="s">
        <v>6</v>
      </c>
      <c r="G1236" s="2"/>
      <c r="H1236" s="2"/>
      <c r="I1236" s="2"/>
      <c r="J1236" s="2"/>
      <c r="K1236" s="2"/>
      <c r="L1236" s="2"/>
      <c r="M1236" s="2"/>
      <c r="N1236" s="2"/>
      <c r="O1236" s="2"/>
      <c r="P1236" s="2"/>
      <c r="Q1236" s="2"/>
      <c r="R1236" s="2"/>
      <c r="S1236" s="2"/>
    </row>
    <row r="1237" spans="1:21" s="8" customFormat="1" ht="32.25" thickBot="1" x14ac:dyDescent="0.3">
      <c r="A1237" s="2" t="s">
        <v>2956</v>
      </c>
      <c r="B1237" s="2" t="s">
        <v>2957</v>
      </c>
      <c r="C1237" s="2"/>
      <c r="D1237" s="2" t="s">
        <v>2958</v>
      </c>
      <c r="E1237" s="2" t="s">
        <v>2959</v>
      </c>
      <c r="F1237" s="2" t="s">
        <v>6</v>
      </c>
      <c r="G1237" s="2"/>
      <c r="H1237" s="2"/>
      <c r="I1237" s="2"/>
      <c r="J1237" s="2"/>
      <c r="K1237" s="2"/>
      <c r="L1237" s="2"/>
      <c r="M1237" s="2"/>
      <c r="N1237" s="2"/>
      <c r="O1237" s="2"/>
      <c r="P1237" s="2"/>
      <c r="Q1237" s="2"/>
      <c r="R1237" s="2"/>
      <c r="S1237" s="2"/>
    </row>
    <row r="1238" spans="1:21" s="8" customFormat="1" ht="32.25" thickBot="1" x14ac:dyDescent="0.3">
      <c r="A1238" s="2" t="s">
        <v>2193</v>
      </c>
      <c r="B1238" s="2" t="s">
        <v>1369</v>
      </c>
      <c r="C1238" s="2" t="s">
        <v>584</v>
      </c>
      <c r="D1238" s="2" t="s">
        <v>2194</v>
      </c>
      <c r="E1238" s="2" t="s">
        <v>2195</v>
      </c>
      <c r="F1238" s="2" t="s">
        <v>6</v>
      </c>
      <c r="G1238" s="2"/>
      <c r="H1238" s="2"/>
      <c r="I1238" s="2"/>
      <c r="J1238" s="2"/>
      <c r="K1238" s="2"/>
      <c r="L1238" s="2"/>
      <c r="M1238" s="2"/>
      <c r="N1238" s="2"/>
      <c r="O1238" s="2"/>
      <c r="P1238" s="2"/>
      <c r="Q1238" s="2"/>
      <c r="R1238" s="2"/>
      <c r="S1238" s="2"/>
      <c r="T1238" s="2"/>
      <c r="U1238" s="2"/>
    </row>
    <row r="1239" spans="1:21" s="8" customFormat="1" ht="42.75" customHeight="1" thickBot="1" x14ac:dyDescent="0.3">
      <c r="A1239" s="2" t="s">
        <v>1368</v>
      </c>
      <c r="B1239" s="2" t="s">
        <v>1369</v>
      </c>
      <c r="C1239" s="2" t="s">
        <v>1370</v>
      </c>
      <c r="D1239" s="2" t="s">
        <v>1371</v>
      </c>
      <c r="E1239" s="2" t="s">
        <v>1372</v>
      </c>
      <c r="F1239" s="2" t="s">
        <v>6</v>
      </c>
      <c r="G1239" s="2"/>
      <c r="H1239" s="2"/>
      <c r="I1239" s="2"/>
      <c r="J1239" s="2"/>
      <c r="K1239" s="2"/>
      <c r="L1239" s="2"/>
      <c r="M1239" s="2"/>
      <c r="N1239" s="2"/>
      <c r="O1239" s="2"/>
      <c r="P1239" s="2"/>
      <c r="Q1239" s="2"/>
      <c r="R1239" s="2"/>
      <c r="S1239" s="2"/>
      <c r="T1239" s="2"/>
      <c r="U1239" s="2"/>
    </row>
    <row r="1240" spans="1:21" ht="47.25" x14ac:dyDescent="0.25">
      <c r="A1240" s="7" t="s">
        <v>2196</v>
      </c>
      <c r="B1240" s="7" t="s">
        <v>2197</v>
      </c>
      <c r="C1240" s="7" t="s">
        <v>2198</v>
      </c>
      <c r="D1240" s="7" t="s">
        <v>2199</v>
      </c>
      <c r="E1240" s="7" t="s">
        <v>2200</v>
      </c>
      <c r="F1240" s="7" t="s">
        <v>6</v>
      </c>
      <c r="G1240" s="12"/>
      <c r="H1240" s="12"/>
      <c r="I1240" s="12"/>
      <c r="J1240" s="12"/>
      <c r="K1240" s="12"/>
      <c r="L1240" s="12"/>
      <c r="M1240" s="12"/>
      <c r="N1240" s="12"/>
      <c r="O1240" s="12"/>
      <c r="P1240" s="12"/>
      <c r="Q1240" s="12"/>
      <c r="R1240" s="12"/>
      <c r="S1240" s="12"/>
      <c r="T1240" s="12"/>
      <c r="U1240" s="12"/>
    </row>
    <row r="1241" spans="1:21" ht="47.25" x14ac:dyDescent="0.25">
      <c r="A1241" s="7" t="s">
        <v>2196</v>
      </c>
      <c r="B1241" s="7" t="s">
        <v>2197</v>
      </c>
      <c r="C1241" s="7" t="s">
        <v>2198</v>
      </c>
      <c r="D1241" s="7" t="s">
        <v>2199</v>
      </c>
      <c r="E1241" s="7" t="s">
        <v>2201</v>
      </c>
      <c r="F1241" s="7" t="s">
        <v>6</v>
      </c>
      <c r="G1241" s="12"/>
      <c r="H1241" s="12"/>
      <c r="I1241" s="12"/>
      <c r="J1241" s="12"/>
      <c r="K1241" s="12"/>
      <c r="L1241" s="12"/>
      <c r="M1241" s="12"/>
      <c r="N1241" s="12"/>
      <c r="O1241" s="12"/>
      <c r="P1241" s="12"/>
      <c r="Q1241" s="12"/>
      <c r="R1241" s="12"/>
      <c r="S1241" s="12"/>
      <c r="T1241" s="12"/>
      <c r="U1241" s="12"/>
    </row>
    <row r="1242" spans="1:21" ht="47.25" x14ac:dyDescent="0.25">
      <c r="A1242" s="7" t="s">
        <v>2960</v>
      </c>
      <c r="B1242" s="7" t="s">
        <v>2961</v>
      </c>
      <c r="C1242" s="7"/>
      <c r="D1242" s="7" t="s">
        <v>2962</v>
      </c>
      <c r="E1242" s="7" t="s">
        <v>2963</v>
      </c>
      <c r="F1242" s="7" t="s">
        <v>6</v>
      </c>
      <c r="G1242" s="12"/>
      <c r="H1242" s="12"/>
      <c r="I1242" s="12"/>
      <c r="J1242" s="12"/>
      <c r="K1242" s="12"/>
      <c r="L1242" s="12"/>
      <c r="M1242" s="12"/>
      <c r="N1242" s="12"/>
      <c r="O1242" s="12"/>
      <c r="P1242" s="12"/>
      <c r="Q1242" s="12"/>
      <c r="R1242" s="12"/>
      <c r="S1242" s="12"/>
      <c r="T1242" s="12"/>
      <c r="U1242" s="12"/>
    </row>
    <row r="1243" spans="1:21" ht="47.25" x14ac:dyDescent="0.25">
      <c r="A1243" s="7" t="s">
        <v>2202</v>
      </c>
      <c r="B1243" s="7" t="s">
        <v>2203</v>
      </c>
      <c r="C1243" s="7" t="s">
        <v>2204</v>
      </c>
      <c r="D1243" s="7" t="s">
        <v>2205</v>
      </c>
      <c r="E1243" s="7" t="s">
        <v>2206</v>
      </c>
      <c r="F1243" s="7" t="s">
        <v>6</v>
      </c>
      <c r="G1243" s="12"/>
      <c r="H1243" s="12"/>
      <c r="I1243" s="12"/>
      <c r="J1243" s="12"/>
      <c r="K1243" s="12"/>
      <c r="L1243" s="12"/>
      <c r="M1243" s="12"/>
      <c r="N1243" s="12"/>
      <c r="O1243" s="12"/>
      <c r="P1243" s="12"/>
      <c r="Q1243" s="12"/>
      <c r="R1243" s="12"/>
      <c r="S1243" s="12"/>
      <c r="T1243" s="12"/>
      <c r="U1243" s="12"/>
    </row>
    <row r="1244" spans="1:21" ht="78.75" x14ac:dyDescent="0.25">
      <c r="A1244" s="7" t="s">
        <v>2964</v>
      </c>
      <c r="B1244" s="7"/>
      <c r="C1244" s="7" t="s">
        <v>2965</v>
      </c>
      <c r="D1244" s="7" t="s">
        <v>2966</v>
      </c>
      <c r="E1244" s="7" t="s">
        <v>2967</v>
      </c>
      <c r="F1244" s="7" t="s">
        <v>6</v>
      </c>
      <c r="G1244" s="12"/>
      <c r="H1244" s="12"/>
      <c r="I1244" s="12"/>
      <c r="J1244" s="12"/>
      <c r="K1244" s="12"/>
      <c r="L1244" s="12"/>
      <c r="M1244" s="12"/>
      <c r="N1244" s="12"/>
      <c r="O1244" s="12"/>
      <c r="P1244" s="12"/>
      <c r="Q1244" s="12"/>
      <c r="R1244" s="12"/>
      <c r="S1244" s="12"/>
      <c r="T1244" s="12"/>
      <c r="U1244" s="12"/>
    </row>
    <row r="1245" spans="1:21" ht="31.5" x14ac:dyDescent="0.25">
      <c r="A1245" s="7" t="s">
        <v>2968</v>
      </c>
      <c r="B1245" s="7"/>
      <c r="C1245" s="7"/>
      <c r="D1245" s="7" t="s">
        <v>2969</v>
      </c>
      <c r="E1245" s="7" t="s">
        <v>2970</v>
      </c>
      <c r="F1245" s="7" t="s">
        <v>6</v>
      </c>
      <c r="G1245" s="12"/>
      <c r="H1245" s="12"/>
      <c r="I1245" s="12"/>
      <c r="J1245" s="12"/>
      <c r="K1245" s="12"/>
      <c r="L1245" s="12"/>
      <c r="M1245" s="12"/>
      <c r="N1245" s="12"/>
      <c r="O1245" s="12"/>
      <c r="P1245" s="12"/>
      <c r="Q1245" s="12"/>
      <c r="R1245" s="12"/>
      <c r="S1245" s="12"/>
      <c r="T1245" s="12"/>
      <c r="U1245" s="12"/>
    </row>
    <row r="1246" spans="1:21" ht="31.5" x14ac:dyDescent="0.25">
      <c r="A1246" s="7" t="s">
        <v>2971</v>
      </c>
      <c r="B1246" s="7" t="s">
        <v>2972</v>
      </c>
      <c r="C1246" s="7"/>
      <c r="D1246" s="7" t="s">
        <v>2973</v>
      </c>
      <c r="E1246" s="7" t="s">
        <v>2974</v>
      </c>
      <c r="F1246" s="7" t="s">
        <v>6</v>
      </c>
      <c r="G1246" s="12"/>
      <c r="H1246" s="12"/>
      <c r="I1246" s="12"/>
      <c r="J1246" s="12"/>
      <c r="K1246" s="12"/>
      <c r="L1246" s="12"/>
      <c r="M1246" s="12"/>
      <c r="N1246" s="12"/>
      <c r="O1246" s="12"/>
      <c r="P1246" s="12"/>
      <c r="Q1246" s="12"/>
      <c r="R1246" s="12"/>
      <c r="S1246" s="12"/>
      <c r="T1246" s="12"/>
      <c r="U1246" s="12"/>
    </row>
    <row r="1247" spans="1:21" ht="47.25" x14ac:dyDescent="0.25">
      <c r="A1247" s="7" t="s">
        <v>2975</v>
      </c>
      <c r="B1247" s="7" t="s">
        <v>2976</v>
      </c>
      <c r="C1247" s="7"/>
      <c r="D1247" s="7" t="s">
        <v>2977</v>
      </c>
      <c r="E1247" s="7" t="s">
        <v>2978</v>
      </c>
      <c r="F1247" s="7" t="s">
        <v>6</v>
      </c>
      <c r="G1247" s="12"/>
      <c r="H1247" s="12"/>
      <c r="I1247" s="12"/>
      <c r="J1247" s="12"/>
      <c r="K1247" s="12"/>
      <c r="L1247" s="12"/>
      <c r="M1247" s="12"/>
      <c r="N1247" s="12"/>
      <c r="O1247" s="12"/>
      <c r="P1247" s="12"/>
      <c r="Q1247" s="12"/>
      <c r="R1247" s="12"/>
      <c r="S1247" s="12"/>
      <c r="T1247" s="12"/>
      <c r="U1247" s="12"/>
    </row>
    <row r="1248" spans="1:21" ht="47.25" x14ac:dyDescent="0.25">
      <c r="A1248" s="7" t="s">
        <v>4590</v>
      </c>
      <c r="B1248" s="7" t="s">
        <v>4591</v>
      </c>
      <c r="C1248" s="7"/>
      <c r="D1248" s="7" t="s">
        <v>4592</v>
      </c>
      <c r="E1248" s="7" t="s">
        <v>4593</v>
      </c>
      <c r="F1248" s="7" t="s">
        <v>1548</v>
      </c>
      <c r="G1248" s="12"/>
      <c r="H1248" s="12"/>
      <c r="I1248" s="12"/>
      <c r="J1248" s="12"/>
      <c r="K1248" s="12"/>
      <c r="L1248" s="12"/>
      <c r="M1248" s="12"/>
      <c r="N1248" s="12"/>
      <c r="O1248" s="12"/>
      <c r="P1248" s="12"/>
      <c r="Q1248" s="12"/>
      <c r="R1248" s="12"/>
      <c r="S1248" s="12"/>
      <c r="T1248" s="12"/>
      <c r="U1248" s="12"/>
    </row>
    <row r="1249" spans="1:21" ht="236.25" x14ac:dyDescent="0.25">
      <c r="A1249" s="7" t="s">
        <v>4172</v>
      </c>
      <c r="B1249" s="7" t="s">
        <v>4173</v>
      </c>
      <c r="C1249" s="7" t="s">
        <v>4174</v>
      </c>
      <c r="D1249" s="7" t="s">
        <v>4175</v>
      </c>
      <c r="E1249" s="7" t="s">
        <v>4176</v>
      </c>
      <c r="F1249" s="7" t="s">
        <v>1548</v>
      </c>
      <c r="G1249" s="12"/>
      <c r="H1249" s="12"/>
      <c r="I1249" s="12"/>
      <c r="J1249" s="12"/>
      <c r="K1249" s="12"/>
      <c r="L1249" s="12"/>
      <c r="M1249" s="12"/>
      <c r="N1249" s="12"/>
      <c r="O1249" s="12"/>
      <c r="P1249" s="12"/>
      <c r="Q1249" s="12"/>
      <c r="R1249" s="12"/>
      <c r="S1249" s="12"/>
      <c r="T1249" s="12"/>
      <c r="U1249" s="12"/>
    </row>
    <row r="1250" spans="1:21" ht="236.25" x14ac:dyDescent="0.25">
      <c r="A1250" s="7" t="s">
        <v>4172</v>
      </c>
      <c r="B1250" s="7" t="s">
        <v>4173</v>
      </c>
      <c r="C1250" s="7" t="s">
        <v>4174</v>
      </c>
      <c r="D1250" s="7" t="s">
        <v>4175</v>
      </c>
      <c r="E1250" s="7" t="s">
        <v>4177</v>
      </c>
      <c r="F1250" s="7" t="s">
        <v>1548</v>
      </c>
      <c r="G1250" s="12"/>
      <c r="H1250" s="12"/>
      <c r="I1250" s="12"/>
      <c r="J1250" s="12"/>
      <c r="K1250" s="12"/>
      <c r="L1250" s="12"/>
      <c r="M1250" s="12"/>
      <c r="N1250" s="12"/>
      <c r="O1250" s="12"/>
      <c r="P1250" s="12"/>
      <c r="Q1250" s="12"/>
      <c r="R1250" s="12"/>
      <c r="S1250" s="12"/>
      <c r="T1250" s="12"/>
      <c r="U1250" s="12"/>
    </row>
    <row r="1251" spans="1:21" ht="31.5" x14ac:dyDescent="0.25">
      <c r="A1251" s="7" t="s">
        <v>2207</v>
      </c>
      <c r="B1251" s="7" t="s">
        <v>2208</v>
      </c>
      <c r="C1251" s="7"/>
      <c r="D1251" s="7" t="s">
        <v>2209</v>
      </c>
      <c r="E1251" s="7" t="s">
        <v>2210</v>
      </c>
      <c r="F1251" s="7" t="s">
        <v>6</v>
      </c>
      <c r="G1251" s="12"/>
      <c r="H1251" s="12"/>
      <c r="I1251" s="12"/>
      <c r="J1251" s="12"/>
      <c r="K1251" s="12"/>
      <c r="L1251" s="12"/>
      <c r="M1251" s="12"/>
      <c r="N1251" s="12"/>
      <c r="O1251" s="12"/>
      <c r="P1251" s="12"/>
      <c r="Q1251" s="12"/>
      <c r="R1251" s="12"/>
      <c r="S1251" s="12"/>
      <c r="T1251" s="12"/>
      <c r="U1251" s="12"/>
    </row>
    <row r="1252" spans="1:21" ht="31.5" x14ac:dyDescent="0.25">
      <c r="A1252" s="7" t="s">
        <v>1373</v>
      </c>
      <c r="B1252" s="7" t="s">
        <v>1374</v>
      </c>
      <c r="C1252" s="7"/>
      <c r="D1252" s="7" t="s">
        <v>1375</v>
      </c>
      <c r="E1252" s="7" t="s">
        <v>1376</v>
      </c>
      <c r="F1252" s="7" t="s">
        <v>6</v>
      </c>
      <c r="G1252" s="12"/>
      <c r="H1252" s="12"/>
      <c r="I1252" s="12"/>
      <c r="J1252" s="12"/>
      <c r="K1252" s="12"/>
      <c r="L1252" s="12"/>
      <c r="M1252" s="12"/>
      <c r="N1252" s="12"/>
      <c r="O1252" s="12"/>
      <c r="P1252" s="12"/>
      <c r="Q1252" s="12"/>
      <c r="R1252" s="12"/>
      <c r="S1252" s="12"/>
      <c r="T1252" s="12"/>
      <c r="U1252" s="12"/>
    </row>
    <row r="1253" spans="1:21" ht="31.5" x14ac:dyDescent="0.25">
      <c r="A1253" s="7" t="s">
        <v>2211</v>
      </c>
      <c r="B1253" s="7" t="s">
        <v>1425</v>
      </c>
      <c r="C1253" s="7" t="s">
        <v>2212</v>
      </c>
      <c r="D1253" s="7" t="s">
        <v>2213</v>
      </c>
      <c r="E1253" s="7" t="s">
        <v>2214</v>
      </c>
      <c r="F1253" s="7" t="s">
        <v>6</v>
      </c>
      <c r="G1253" s="12"/>
      <c r="H1253" s="12"/>
      <c r="I1253" s="12"/>
      <c r="J1253" s="12"/>
      <c r="K1253" s="12"/>
      <c r="L1253" s="12"/>
      <c r="M1253" s="12"/>
      <c r="N1253" s="12"/>
      <c r="O1253" s="12"/>
      <c r="P1253" s="12"/>
      <c r="Q1253" s="12"/>
      <c r="R1253" s="12"/>
      <c r="S1253" s="12"/>
      <c r="T1253" s="12"/>
      <c r="U1253" s="12"/>
    </row>
    <row r="1254" spans="1:21" ht="47.25" x14ac:dyDescent="0.25">
      <c r="A1254" s="7" t="s">
        <v>2979</v>
      </c>
      <c r="B1254" s="7"/>
      <c r="C1254" s="7"/>
      <c r="D1254" s="7" t="s">
        <v>2980</v>
      </c>
      <c r="E1254" s="7" t="s">
        <v>2981</v>
      </c>
      <c r="F1254" s="7" t="s">
        <v>6</v>
      </c>
      <c r="G1254" s="12"/>
      <c r="H1254" s="12"/>
      <c r="I1254" s="12"/>
      <c r="J1254" s="12"/>
      <c r="K1254" s="12"/>
      <c r="L1254" s="12"/>
      <c r="M1254" s="12"/>
      <c r="N1254" s="12"/>
      <c r="O1254" s="12"/>
      <c r="P1254" s="12"/>
      <c r="Q1254" s="12"/>
      <c r="R1254" s="12"/>
      <c r="S1254" s="12"/>
      <c r="T1254" s="12"/>
      <c r="U1254" s="12"/>
    </row>
    <row r="1255" spans="1:21" ht="47.25" x14ac:dyDescent="0.25">
      <c r="A1255" s="7" t="s">
        <v>2215</v>
      </c>
      <c r="B1255" s="7"/>
      <c r="C1255" s="7"/>
      <c r="D1255" s="7" t="s">
        <v>2216</v>
      </c>
      <c r="E1255" s="7" t="s">
        <v>2217</v>
      </c>
      <c r="F1255" s="7" t="s">
        <v>2218</v>
      </c>
      <c r="G1255" s="12"/>
      <c r="H1255" s="12"/>
      <c r="I1255" s="12"/>
      <c r="J1255" s="12"/>
      <c r="K1255" s="12"/>
      <c r="L1255" s="12"/>
      <c r="M1255" s="12"/>
      <c r="N1255" s="12"/>
      <c r="O1255" s="12"/>
      <c r="P1255" s="12"/>
      <c r="Q1255" s="12"/>
      <c r="R1255" s="12"/>
      <c r="S1255" s="12"/>
      <c r="T1255" s="12"/>
      <c r="U1255" s="12"/>
    </row>
    <row r="1256" spans="1:21" ht="47.25" x14ac:dyDescent="0.25">
      <c r="A1256" s="7" t="s">
        <v>2215</v>
      </c>
      <c r="B1256" s="7"/>
      <c r="C1256" s="7"/>
      <c r="D1256" s="7" t="s">
        <v>2216</v>
      </c>
      <c r="E1256" s="7" t="s">
        <v>2219</v>
      </c>
      <c r="F1256" s="7" t="s">
        <v>2218</v>
      </c>
      <c r="G1256" s="12"/>
      <c r="H1256" s="12"/>
      <c r="I1256" s="12"/>
      <c r="J1256" s="12"/>
      <c r="K1256" s="12"/>
      <c r="L1256" s="12"/>
      <c r="M1256" s="12"/>
      <c r="N1256" s="12"/>
      <c r="O1256" s="12"/>
      <c r="P1256" s="12"/>
      <c r="Q1256" s="12"/>
      <c r="R1256" s="12"/>
      <c r="S1256" s="12"/>
      <c r="T1256" s="12"/>
      <c r="U1256" s="12"/>
    </row>
    <row r="1257" spans="1:21" ht="31.5" x14ac:dyDescent="0.25">
      <c r="A1257" s="7" t="s">
        <v>2220</v>
      </c>
      <c r="B1257" s="7" t="s">
        <v>2221</v>
      </c>
      <c r="C1257" s="7" t="s">
        <v>2222</v>
      </c>
      <c r="D1257" s="7" t="s">
        <v>2223</v>
      </c>
      <c r="E1257" s="7" t="s">
        <v>2224</v>
      </c>
      <c r="F1257" s="7" t="s">
        <v>6</v>
      </c>
      <c r="G1257" s="12"/>
      <c r="H1257" s="12"/>
      <c r="I1257" s="12"/>
      <c r="J1257" s="12"/>
      <c r="K1257" s="12"/>
      <c r="L1257" s="12"/>
      <c r="M1257" s="12"/>
      <c r="N1257" s="12"/>
      <c r="O1257" s="12"/>
      <c r="P1257" s="12"/>
      <c r="Q1257" s="12"/>
      <c r="R1257" s="12"/>
      <c r="S1257" s="12"/>
      <c r="T1257" s="12"/>
      <c r="U1257" s="12"/>
    </row>
    <row r="1258" spans="1:21" ht="31.5" x14ac:dyDescent="0.25">
      <c r="A1258" s="7" t="s">
        <v>2982</v>
      </c>
      <c r="B1258" s="7" t="s">
        <v>2983</v>
      </c>
      <c r="C1258" s="7"/>
      <c r="D1258" s="7" t="s">
        <v>2984</v>
      </c>
      <c r="E1258" s="7" t="s">
        <v>2985</v>
      </c>
      <c r="F1258" s="7" t="s">
        <v>6</v>
      </c>
      <c r="G1258" s="12"/>
      <c r="H1258" s="12"/>
      <c r="I1258" s="12"/>
      <c r="J1258" s="12"/>
      <c r="K1258" s="12"/>
      <c r="L1258" s="12"/>
      <c r="M1258" s="12"/>
      <c r="N1258" s="12"/>
      <c r="O1258" s="12"/>
      <c r="P1258" s="12"/>
      <c r="Q1258" s="12"/>
      <c r="R1258" s="12"/>
      <c r="S1258" s="12"/>
      <c r="T1258" s="12"/>
      <c r="U1258" s="12"/>
    </row>
    <row r="1259" spans="1:21" ht="31.5" x14ac:dyDescent="0.25">
      <c r="A1259" s="7" t="s">
        <v>2986</v>
      </c>
      <c r="B1259" s="7" t="s">
        <v>2987</v>
      </c>
      <c r="C1259" s="7"/>
      <c r="D1259" s="7" t="s">
        <v>2988</v>
      </c>
      <c r="E1259" s="7" t="s">
        <v>2989</v>
      </c>
      <c r="F1259" s="7" t="s">
        <v>6</v>
      </c>
      <c r="G1259" s="12"/>
      <c r="H1259" s="12"/>
      <c r="I1259" s="12"/>
      <c r="J1259" s="12"/>
      <c r="K1259" s="12"/>
      <c r="L1259" s="12"/>
      <c r="M1259" s="12"/>
      <c r="N1259" s="12"/>
      <c r="O1259" s="12"/>
      <c r="P1259" s="12"/>
      <c r="Q1259" s="12"/>
      <c r="R1259" s="12"/>
      <c r="S1259" s="12"/>
      <c r="T1259" s="12"/>
      <c r="U1259" s="12"/>
    </row>
    <row r="1260" spans="1:21" ht="31.5" x14ac:dyDescent="0.25">
      <c r="A1260" s="7" t="s">
        <v>2990</v>
      </c>
      <c r="B1260" s="7" t="s">
        <v>1383</v>
      </c>
      <c r="C1260" s="7"/>
      <c r="D1260" s="7" t="s">
        <v>2991</v>
      </c>
      <c r="E1260" s="7" t="s">
        <v>2992</v>
      </c>
      <c r="F1260" s="7" t="s">
        <v>6</v>
      </c>
      <c r="G1260" s="12"/>
      <c r="H1260" s="12"/>
      <c r="I1260" s="12"/>
      <c r="J1260" s="12"/>
      <c r="K1260" s="12"/>
      <c r="L1260" s="12"/>
      <c r="M1260" s="12"/>
      <c r="N1260" s="12"/>
      <c r="O1260" s="12"/>
      <c r="P1260" s="12"/>
      <c r="Q1260" s="12"/>
      <c r="R1260" s="12"/>
      <c r="S1260" s="12"/>
      <c r="T1260" s="12"/>
      <c r="U1260" s="12"/>
    </row>
    <row r="1261" spans="1:21" ht="31.5" x14ac:dyDescent="0.25">
      <c r="A1261" s="7" t="s">
        <v>2993</v>
      </c>
      <c r="B1261" s="7" t="s">
        <v>2994</v>
      </c>
      <c r="C1261" s="7"/>
      <c r="D1261" s="7" t="s">
        <v>2995</v>
      </c>
      <c r="E1261" s="7" t="s">
        <v>2996</v>
      </c>
      <c r="F1261" s="7" t="s">
        <v>6</v>
      </c>
      <c r="G1261" s="12"/>
      <c r="H1261" s="12"/>
      <c r="I1261" s="12"/>
      <c r="J1261" s="12"/>
      <c r="K1261" s="12"/>
      <c r="L1261" s="12"/>
      <c r="M1261" s="12"/>
      <c r="N1261" s="12"/>
      <c r="O1261" s="12"/>
      <c r="P1261" s="12"/>
      <c r="Q1261" s="12"/>
      <c r="R1261" s="12"/>
      <c r="S1261" s="12"/>
      <c r="T1261" s="12"/>
      <c r="U1261" s="12"/>
    </row>
    <row r="1262" spans="1:21" ht="31.5" x14ac:dyDescent="0.25">
      <c r="A1262" s="7" t="s">
        <v>2997</v>
      </c>
      <c r="B1262" s="7" t="s">
        <v>2998</v>
      </c>
      <c r="C1262" s="7" t="s">
        <v>2999</v>
      </c>
      <c r="D1262" s="7" t="s">
        <v>1893</v>
      </c>
      <c r="E1262" s="7" t="s">
        <v>3000</v>
      </c>
      <c r="F1262" s="7" t="s">
        <v>6</v>
      </c>
      <c r="G1262" s="12"/>
      <c r="H1262" s="12"/>
      <c r="I1262" s="12"/>
      <c r="J1262" s="12"/>
      <c r="K1262" s="12"/>
      <c r="L1262" s="12"/>
      <c r="M1262" s="12"/>
      <c r="N1262" s="12"/>
      <c r="O1262" s="12"/>
      <c r="P1262" s="12"/>
      <c r="Q1262" s="12"/>
      <c r="R1262" s="12"/>
      <c r="S1262" s="12"/>
      <c r="T1262" s="12"/>
      <c r="U1262" s="12"/>
    </row>
    <row r="1263" spans="1:21" ht="47.25" x14ac:dyDescent="0.25">
      <c r="A1263" s="7" t="s">
        <v>4594</v>
      </c>
      <c r="B1263" s="7"/>
      <c r="C1263" s="7"/>
      <c r="D1263" s="7" t="s">
        <v>4595</v>
      </c>
      <c r="E1263" s="7" t="s">
        <v>4596</v>
      </c>
      <c r="F1263" s="7" t="s">
        <v>6</v>
      </c>
      <c r="G1263" s="12"/>
      <c r="H1263" s="12"/>
      <c r="I1263" s="12"/>
      <c r="J1263" s="12"/>
      <c r="K1263" s="12"/>
      <c r="L1263" s="12"/>
      <c r="M1263" s="12"/>
      <c r="N1263" s="12"/>
      <c r="O1263" s="12"/>
      <c r="P1263" s="12"/>
      <c r="Q1263" s="12"/>
      <c r="R1263" s="12"/>
      <c r="S1263" s="12"/>
      <c r="T1263" s="12"/>
      <c r="U1263" s="12"/>
    </row>
    <row r="1264" spans="1:21" ht="31.5" x14ac:dyDescent="0.25">
      <c r="A1264" s="7" t="s">
        <v>3001</v>
      </c>
      <c r="B1264" s="7" t="s">
        <v>3002</v>
      </c>
      <c r="C1264" s="7" t="s">
        <v>3003</v>
      </c>
      <c r="D1264" s="7" t="s">
        <v>3004</v>
      </c>
      <c r="E1264" s="7" t="s">
        <v>3005</v>
      </c>
      <c r="F1264" s="7" t="s">
        <v>6</v>
      </c>
      <c r="G1264" s="12"/>
      <c r="H1264" s="12"/>
      <c r="I1264" s="12"/>
      <c r="J1264" s="12"/>
      <c r="K1264" s="12"/>
      <c r="L1264" s="12"/>
      <c r="M1264" s="12"/>
      <c r="N1264" s="12"/>
      <c r="O1264" s="12"/>
      <c r="P1264" s="12"/>
      <c r="Q1264" s="12"/>
      <c r="R1264" s="12"/>
      <c r="S1264" s="12"/>
      <c r="T1264" s="12"/>
      <c r="U1264" s="12"/>
    </row>
    <row r="1265" spans="1:21" ht="31.5" x14ac:dyDescent="0.25">
      <c r="A1265" s="7" t="s">
        <v>1377</v>
      </c>
      <c r="B1265" s="7" t="s">
        <v>1378</v>
      </c>
      <c r="C1265" s="7" t="s">
        <v>1379</v>
      </c>
      <c r="D1265" s="7" t="s">
        <v>1380</v>
      </c>
      <c r="E1265" s="7" t="s">
        <v>1381</v>
      </c>
      <c r="F1265" s="7" t="s">
        <v>6</v>
      </c>
      <c r="G1265" s="12"/>
      <c r="H1265" s="12"/>
      <c r="I1265" s="12"/>
      <c r="J1265" s="12"/>
      <c r="K1265" s="12"/>
      <c r="L1265" s="12"/>
      <c r="M1265" s="12"/>
      <c r="N1265" s="12"/>
      <c r="O1265" s="12"/>
      <c r="P1265" s="12"/>
      <c r="Q1265" s="12"/>
      <c r="R1265" s="12"/>
      <c r="S1265" s="12"/>
      <c r="T1265" s="12"/>
      <c r="U1265" s="12"/>
    </row>
    <row r="1266" spans="1:21" ht="31.5" x14ac:dyDescent="0.25">
      <c r="A1266" s="9" t="str">
        <f ca="1">IFERROR(__xludf.DUMMYFUNCTION("""COMPUTED_VALUE"""),"Lineamenti del nuovo processo di cognizione / Giuseppe Tarzia.")</f>
        <v>Lineamenti del nuovo processo di cognizione / Giuseppe Tarzia.</v>
      </c>
      <c r="B1266" s="10" t="str">
        <f ca="1">IFERROR(__xludf.DUMMYFUNCTION("""COMPUTED_VALUE"""),"Tarzia, Giuseppe.")</f>
        <v>Tarzia, Giuseppe.</v>
      </c>
      <c r="C1266" s="10"/>
      <c r="D1266" s="9" t="str">
        <f ca="1">IFERROR(__xludf.DUMMYFUNCTION("""COMPUTED_VALUE"""),"Milano : A. Giuffrè, 1991.")</f>
        <v>Milano : A. Giuffrè, 1991.</v>
      </c>
      <c r="E1266" s="10" t="str">
        <f ca="1">IFERROR(__xludf.DUMMYFUNCTION("""COMPUTED_VALUE"""),"347.9‪(450)‬ TarG l 1991")</f>
        <v>347.9‪(450)‬ TarG l 1991</v>
      </c>
      <c r="F1266" s="11" t="str">
        <f ca="1">IFERROR(__xludf.DUMMYFUNCTION("""COMPUTED_VALUE"""),"Αίθουσα Αστικού και Αστικού Δικονομικού Δικαίου")</f>
        <v>Αίθουσα Αστικού και Αστικού Δικονομικού Δικαίου</v>
      </c>
      <c r="G1266" s="12"/>
      <c r="H1266" s="12"/>
      <c r="I1266" s="12"/>
      <c r="J1266" s="12"/>
      <c r="K1266" s="12"/>
      <c r="L1266" s="12"/>
      <c r="M1266" s="12"/>
      <c r="N1266" s="12"/>
      <c r="O1266" s="12"/>
      <c r="P1266" s="12"/>
      <c r="Q1266" s="12"/>
      <c r="R1266" s="12"/>
      <c r="S1266" s="12"/>
      <c r="T1266" s="12"/>
      <c r="U1266" s="12"/>
    </row>
    <row r="1267" spans="1:21" ht="31.5" x14ac:dyDescent="0.25">
      <c r="A1267" s="7" t="s">
        <v>3006</v>
      </c>
      <c r="B1267" s="7" t="s">
        <v>3007</v>
      </c>
      <c r="C1267" s="7"/>
      <c r="D1267" s="7" t="s">
        <v>3008</v>
      </c>
      <c r="E1267" s="7" t="s">
        <v>3009</v>
      </c>
      <c r="F1267" s="7" t="s">
        <v>6</v>
      </c>
      <c r="G1267" s="12"/>
      <c r="H1267" s="12"/>
      <c r="I1267" s="12"/>
      <c r="J1267" s="12"/>
      <c r="K1267" s="12"/>
      <c r="L1267" s="12"/>
      <c r="M1267" s="12"/>
      <c r="N1267" s="12"/>
      <c r="O1267" s="12"/>
      <c r="P1267" s="12"/>
      <c r="Q1267" s="12"/>
      <c r="R1267" s="12"/>
      <c r="S1267" s="12"/>
      <c r="T1267" s="12"/>
      <c r="U1267" s="12"/>
    </row>
    <row r="1268" spans="1:21" ht="31.5" x14ac:dyDescent="0.25">
      <c r="A1268" s="7" t="s">
        <v>3010</v>
      </c>
      <c r="B1268" s="7" t="s">
        <v>2994</v>
      </c>
      <c r="C1268" s="7"/>
      <c r="D1268" s="7" t="s">
        <v>3011</v>
      </c>
      <c r="E1268" s="7" t="s">
        <v>3012</v>
      </c>
      <c r="F1268" s="7" t="s">
        <v>6</v>
      </c>
      <c r="G1268" s="12"/>
      <c r="H1268" s="12"/>
      <c r="I1268" s="12"/>
      <c r="J1268" s="12"/>
      <c r="K1268" s="12"/>
      <c r="L1268" s="12"/>
      <c r="M1268" s="12"/>
      <c r="N1268" s="12"/>
      <c r="O1268" s="12"/>
      <c r="P1268" s="12"/>
      <c r="Q1268" s="12"/>
      <c r="R1268" s="12"/>
      <c r="S1268" s="12"/>
      <c r="T1268" s="12"/>
      <c r="U1268" s="12"/>
    </row>
    <row r="1269" spans="1:21" ht="47.25" x14ac:dyDescent="0.25">
      <c r="A1269" s="7" t="s">
        <v>4597</v>
      </c>
      <c r="B1269" s="7" t="s">
        <v>4598</v>
      </c>
      <c r="C1269" s="7"/>
      <c r="D1269" s="7" t="s">
        <v>1384</v>
      </c>
      <c r="E1269" s="7" t="s">
        <v>4599</v>
      </c>
      <c r="F1269" s="7" t="s">
        <v>6</v>
      </c>
      <c r="G1269" s="12"/>
      <c r="H1269" s="12"/>
      <c r="I1269" s="12"/>
      <c r="J1269" s="12"/>
      <c r="K1269" s="12"/>
      <c r="L1269" s="12"/>
      <c r="M1269" s="12"/>
      <c r="N1269" s="12"/>
      <c r="O1269" s="12"/>
      <c r="P1269" s="12"/>
      <c r="Q1269" s="12"/>
      <c r="R1269" s="12"/>
      <c r="S1269" s="12"/>
      <c r="T1269" s="12"/>
      <c r="U1269" s="12"/>
    </row>
    <row r="1270" spans="1:21" ht="47.25" x14ac:dyDescent="0.25">
      <c r="A1270" s="7" t="s">
        <v>3013</v>
      </c>
      <c r="B1270" s="7"/>
      <c r="C1270" s="7"/>
      <c r="D1270" s="7" t="s">
        <v>3014</v>
      </c>
      <c r="E1270" s="7" t="s">
        <v>3015</v>
      </c>
      <c r="F1270" s="7" t="s">
        <v>6</v>
      </c>
      <c r="G1270" s="12"/>
      <c r="H1270" s="12"/>
      <c r="I1270" s="12"/>
      <c r="J1270" s="12"/>
      <c r="K1270" s="12"/>
      <c r="L1270" s="12"/>
      <c r="M1270" s="12"/>
      <c r="N1270" s="12"/>
      <c r="O1270" s="12"/>
      <c r="P1270" s="12"/>
      <c r="Q1270" s="12"/>
      <c r="R1270" s="12"/>
      <c r="S1270" s="12"/>
      <c r="T1270" s="12"/>
      <c r="U1270" s="12"/>
    </row>
    <row r="1271" spans="1:21" ht="31.5" x14ac:dyDescent="0.25">
      <c r="A1271" s="7" t="s">
        <v>2225</v>
      </c>
      <c r="B1271" s="7"/>
      <c r="C1271" s="7"/>
      <c r="D1271" s="7" t="s">
        <v>2226</v>
      </c>
      <c r="E1271" s="7" t="s">
        <v>2227</v>
      </c>
      <c r="F1271" s="7" t="s">
        <v>6</v>
      </c>
      <c r="G1271" s="12"/>
      <c r="H1271" s="12"/>
      <c r="I1271" s="12"/>
      <c r="J1271" s="12"/>
      <c r="K1271" s="12"/>
      <c r="L1271" s="12"/>
      <c r="M1271" s="12"/>
      <c r="N1271" s="12"/>
      <c r="O1271" s="12"/>
      <c r="P1271" s="12"/>
      <c r="Q1271" s="12"/>
      <c r="R1271" s="12"/>
      <c r="S1271" s="12"/>
      <c r="T1271" s="12"/>
      <c r="U1271" s="12"/>
    </row>
    <row r="1272" spans="1:21" ht="31.5" x14ac:dyDescent="0.25">
      <c r="A1272" s="7" t="s">
        <v>2225</v>
      </c>
      <c r="B1272" s="7"/>
      <c r="C1272" s="7"/>
      <c r="D1272" s="7" t="s">
        <v>2226</v>
      </c>
      <c r="E1272" s="7" t="s">
        <v>2228</v>
      </c>
      <c r="F1272" s="7" t="s">
        <v>6</v>
      </c>
      <c r="G1272" s="12"/>
      <c r="H1272" s="12"/>
      <c r="I1272" s="12"/>
      <c r="J1272" s="12"/>
      <c r="K1272" s="12"/>
      <c r="L1272" s="12"/>
      <c r="M1272" s="12"/>
      <c r="N1272" s="12"/>
      <c r="O1272" s="12"/>
      <c r="P1272" s="12"/>
      <c r="Q1272" s="12"/>
      <c r="R1272" s="12"/>
      <c r="S1272" s="12"/>
      <c r="T1272" s="12"/>
      <c r="U1272" s="12"/>
    </row>
    <row r="1273" spans="1:21" ht="31.5" x14ac:dyDescent="0.25">
      <c r="A1273" s="7" t="s">
        <v>1382</v>
      </c>
      <c r="B1273" s="7" t="s">
        <v>1383</v>
      </c>
      <c r="C1273" s="7"/>
      <c r="D1273" s="7" t="s">
        <v>1384</v>
      </c>
      <c r="E1273" s="7" t="s">
        <v>1385</v>
      </c>
      <c r="F1273" s="7" t="s">
        <v>12</v>
      </c>
      <c r="G1273" s="12"/>
      <c r="H1273" s="12"/>
      <c r="I1273" s="12"/>
      <c r="J1273" s="12"/>
      <c r="K1273" s="12"/>
      <c r="L1273" s="12"/>
      <c r="M1273" s="12"/>
      <c r="N1273" s="12"/>
      <c r="O1273" s="12"/>
      <c r="P1273" s="12"/>
      <c r="Q1273" s="12"/>
      <c r="R1273" s="12"/>
      <c r="S1273" s="12"/>
      <c r="T1273" s="12"/>
      <c r="U1273" s="12"/>
    </row>
    <row r="1274" spans="1:21" ht="31.5" x14ac:dyDescent="0.25">
      <c r="A1274" s="7" t="s">
        <v>3994</v>
      </c>
      <c r="B1274" s="7"/>
      <c r="C1274" s="7"/>
      <c r="D1274" s="7" t="s">
        <v>3995</v>
      </c>
      <c r="E1274" s="7" t="s">
        <v>3996</v>
      </c>
      <c r="F1274" s="7" t="s">
        <v>12</v>
      </c>
      <c r="G1274" s="12"/>
      <c r="H1274" s="12"/>
      <c r="I1274" s="12"/>
      <c r="J1274" s="12"/>
      <c r="K1274" s="12"/>
      <c r="L1274" s="12"/>
      <c r="M1274" s="12"/>
      <c r="N1274" s="12"/>
      <c r="O1274" s="12"/>
      <c r="P1274" s="12"/>
      <c r="Q1274" s="12"/>
      <c r="R1274" s="12"/>
      <c r="S1274" s="12"/>
      <c r="T1274" s="12"/>
      <c r="U1274" s="12"/>
    </row>
    <row r="1275" spans="1:21" ht="31.5" x14ac:dyDescent="0.25">
      <c r="A1275" s="7" t="s">
        <v>3994</v>
      </c>
      <c r="B1275" s="7"/>
      <c r="C1275" s="7"/>
      <c r="D1275" s="7" t="s">
        <v>3995</v>
      </c>
      <c r="E1275" s="7" t="s">
        <v>3997</v>
      </c>
      <c r="F1275" s="7" t="s">
        <v>12</v>
      </c>
      <c r="G1275" s="12"/>
      <c r="H1275" s="12"/>
      <c r="I1275" s="12"/>
      <c r="J1275" s="12"/>
      <c r="K1275" s="12"/>
      <c r="L1275" s="12"/>
      <c r="M1275" s="12"/>
      <c r="N1275" s="12"/>
      <c r="O1275" s="12"/>
      <c r="P1275" s="12"/>
      <c r="Q1275" s="12"/>
      <c r="R1275" s="12"/>
      <c r="S1275" s="12"/>
      <c r="T1275" s="12"/>
      <c r="U1275" s="12"/>
    </row>
    <row r="1276" spans="1:21" ht="31.5" x14ac:dyDescent="0.25">
      <c r="A1276" s="7" t="s">
        <v>2229</v>
      </c>
      <c r="B1276" s="7"/>
      <c r="C1276" s="7"/>
      <c r="D1276" s="7" t="s">
        <v>2230</v>
      </c>
      <c r="E1276" s="7" t="s">
        <v>2231</v>
      </c>
      <c r="F1276" s="7" t="s">
        <v>6</v>
      </c>
      <c r="G1276" s="12"/>
      <c r="H1276" s="12"/>
      <c r="I1276" s="12"/>
      <c r="J1276" s="12"/>
      <c r="K1276" s="12"/>
      <c r="L1276" s="12"/>
      <c r="M1276" s="12"/>
      <c r="N1276" s="12"/>
      <c r="O1276" s="12"/>
      <c r="P1276" s="12"/>
      <c r="Q1276" s="12"/>
      <c r="R1276" s="12"/>
      <c r="S1276" s="12"/>
      <c r="T1276" s="12"/>
      <c r="U1276" s="12"/>
    </row>
    <row r="1277" spans="1:21" ht="31.5" x14ac:dyDescent="0.25">
      <c r="A1277" s="7" t="s">
        <v>2229</v>
      </c>
      <c r="B1277" s="7"/>
      <c r="C1277" s="7"/>
      <c r="D1277" s="7" t="s">
        <v>2230</v>
      </c>
      <c r="E1277" s="7" t="s">
        <v>2232</v>
      </c>
      <c r="F1277" s="7" t="s">
        <v>6</v>
      </c>
      <c r="G1277" s="12"/>
      <c r="H1277" s="12"/>
      <c r="I1277" s="12"/>
      <c r="J1277" s="12"/>
      <c r="K1277" s="12"/>
      <c r="L1277" s="12"/>
      <c r="M1277" s="12"/>
      <c r="N1277" s="12"/>
      <c r="O1277" s="12"/>
      <c r="P1277" s="12"/>
      <c r="Q1277" s="12"/>
      <c r="R1277" s="12"/>
      <c r="S1277" s="12"/>
      <c r="T1277" s="12"/>
      <c r="U1277" s="12"/>
    </row>
    <row r="1278" spans="1:21" ht="31.5" x14ac:dyDescent="0.25">
      <c r="A1278" s="7" t="s">
        <v>2233</v>
      </c>
      <c r="B1278" s="7" t="s">
        <v>2234</v>
      </c>
      <c r="C1278" s="7"/>
      <c r="D1278" s="7" t="s">
        <v>1127</v>
      </c>
      <c r="E1278" s="7" t="s">
        <v>2235</v>
      </c>
      <c r="F1278" s="7" t="s">
        <v>6</v>
      </c>
      <c r="G1278" s="12"/>
      <c r="H1278" s="12"/>
      <c r="I1278" s="12"/>
      <c r="J1278" s="12"/>
      <c r="K1278" s="12"/>
      <c r="L1278" s="12"/>
      <c r="M1278" s="12"/>
      <c r="N1278" s="12"/>
      <c r="O1278" s="12"/>
      <c r="P1278" s="12"/>
      <c r="Q1278" s="12"/>
      <c r="R1278" s="12"/>
      <c r="S1278" s="12"/>
      <c r="T1278" s="12"/>
      <c r="U1278" s="12"/>
    </row>
    <row r="1279" spans="1:21" ht="31.5" x14ac:dyDescent="0.25">
      <c r="A1279" s="7" t="s">
        <v>3016</v>
      </c>
      <c r="B1279" s="7" t="s">
        <v>2234</v>
      </c>
      <c r="C1279" s="7"/>
      <c r="D1279" s="7" t="s">
        <v>3017</v>
      </c>
      <c r="E1279" s="7" t="s">
        <v>3018</v>
      </c>
      <c r="F1279" s="7" t="s">
        <v>6</v>
      </c>
      <c r="G1279" s="12"/>
      <c r="H1279" s="12"/>
      <c r="I1279" s="12"/>
      <c r="J1279" s="12"/>
      <c r="K1279" s="12"/>
      <c r="L1279" s="12"/>
      <c r="M1279" s="12"/>
      <c r="N1279" s="12"/>
      <c r="O1279" s="12"/>
      <c r="P1279" s="12"/>
      <c r="Q1279" s="12"/>
      <c r="R1279" s="12"/>
      <c r="S1279" s="12"/>
      <c r="T1279" s="12"/>
      <c r="U1279" s="12"/>
    </row>
    <row r="1280" spans="1:21" ht="47.25" x14ac:dyDescent="0.25">
      <c r="A1280" s="7" t="s">
        <v>2236</v>
      </c>
      <c r="B1280" s="7"/>
      <c r="C1280" s="7"/>
      <c r="D1280" s="7" t="s">
        <v>2237</v>
      </c>
      <c r="E1280" s="7" t="s">
        <v>2238</v>
      </c>
      <c r="F1280" s="7" t="s">
        <v>2239</v>
      </c>
      <c r="G1280" s="12"/>
      <c r="H1280" s="12"/>
      <c r="I1280" s="12"/>
      <c r="J1280" s="12"/>
      <c r="K1280" s="12"/>
      <c r="L1280" s="12"/>
      <c r="M1280" s="12"/>
      <c r="N1280" s="12"/>
      <c r="O1280" s="12"/>
      <c r="P1280" s="12"/>
      <c r="Q1280" s="12"/>
      <c r="R1280" s="12"/>
      <c r="S1280" s="12"/>
      <c r="T1280" s="12"/>
      <c r="U1280" s="12"/>
    </row>
    <row r="1281" spans="1:21" ht="47.25" x14ac:dyDescent="0.25">
      <c r="A1281" s="7" t="s">
        <v>3019</v>
      </c>
      <c r="B1281" s="7" t="s">
        <v>3020</v>
      </c>
      <c r="C1281" s="7"/>
      <c r="D1281" s="7" t="s">
        <v>3021</v>
      </c>
      <c r="E1281" s="7" t="s">
        <v>3022</v>
      </c>
      <c r="F1281" s="7" t="s">
        <v>6</v>
      </c>
      <c r="G1281" s="12"/>
      <c r="H1281" s="12"/>
      <c r="I1281" s="12"/>
      <c r="J1281" s="12"/>
      <c r="K1281" s="12"/>
      <c r="L1281" s="12"/>
      <c r="M1281" s="12"/>
      <c r="N1281" s="12"/>
      <c r="O1281" s="12"/>
      <c r="P1281" s="12"/>
      <c r="Q1281" s="12"/>
      <c r="R1281" s="12"/>
      <c r="S1281" s="12"/>
      <c r="T1281" s="12"/>
      <c r="U1281" s="12"/>
    </row>
    <row r="1282" spans="1:21" ht="47.25" x14ac:dyDescent="0.25">
      <c r="A1282" s="9" t="str">
        <f ca="1">IFERROR(__xludf.DUMMYFUNCTION("""COMPUTED_VALUE"""),"Rapprochement du droit judiciaire de lʹUnion européenne = Approximation of judiciary law in the European Union / edited by Marcel Storme   contributors A. Huss ... [et al.].")</f>
        <v>Rapprochement du droit judiciaire de lʹUnion européenne = Approximation of judiciary law in the European Union / edited by Marcel Storme   contributors A. Huss ... [et al.].</v>
      </c>
      <c r="B1282" s="10"/>
      <c r="C1282" s="10"/>
      <c r="D1282" s="9" t="str">
        <f ca="1">IFERROR(__xludf.DUMMYFUNCTION("""COMPUTED_VALUE"""),"Dordrecht : Martinus Nijhoff, 1994.")</f>
        <v>Dordrecht : Martinus Nijhoff, 1994.</v>
      </c>
      <c r="E1282" s="10" t="str">
        <f ca="1">IFERROR(__xludf.DUMMYFUNCTION("""COMPUTED_VALUE"""),"347.9(4-672EU) StoM r 1994")</f>
        <v>347.9(4-672EU) StoM r 1994</v>
      </c>
      <c r="F1282" s="11" t="str">
        <f ca="1">IFERROR(__xludf.DUMMYFUNCTION("""COMPUTED_VALUE"""),"Αίθουσα Αστικού και Αστικού Δικονομικού Δικαίου")</f>
        <v>Αίθουσα Αστικού και Αστικού Δικονομικού Δικαίου</v>
      </c>
      <c r="G1282" s="12"/>
      <c r="H1282" s="12"/>
      <c r="I1282" s="12"/>
      <c r="J1282" s="12"/>
      <c r="K1282" s="12"/>
      <c r="L1282" s="12"/>
      <c r="M1282" s="12"/>
      <c r="N1282" s="12"/>
      <c r="O1282" s="12"/>
      <c r="P1282" s="12"/>
      <c r="Q1282" s="12"/>
      <c r="R1282" s="12"/>
      <c r="S1282" s="12"/>
      <c r="T1282" s="12"/>
      <c r="U1282" s="12"/>
    </row>
    <row r="1283" spans="1:21" ht="78.75" x14ac:dyDescent="0.25">
      <c r="A1283" s="7" t="s">
        <v>1386</v>
      </c>
      <c r="B1283" s="7" t="s">
        <v>1387</v>
      </c>
      <c r="C1283" s="7"/>
      <c r="D1283" s="7" t="s">
        <v>1388</v>
      </c>
      <c r="E1283" s="7" t="s">
        <v>1389</v>
      </c>
      <c r="F1283" s="7" t="s">
        <v>6</v>
      </c>
      <c r="G1283" s="12"/>
      <c r="H1283" s="12"/>
      <c r="I1283" s="12"/>
      <c r="J1283" s="12"/>
      <c r="K1283" s="12"/>
      <c r="L1283" s="12"/>
      <c r="M1283" s="12"/>
      <c r="N1283" s="12"/>
      <c r="O1283" s="12"/>
      <c r="P1283" s="12"/>
      <c r="Q1283" s="12"/>
      <c r="R1283" s="12"/>
      <c r="S1283" s="12"/>
      <c r="T1283" s="12"/>
      <c r="U1283" s="12"/>
    </row>
    <row r="1284" spans="1:21" ht="63" x14ac:dyDescent="0.25">
      <c r="A1284" s="7" t="s">
        <v>3023</v>
      </c>
      <c r="B1284" s="7" t="s">
        <v>3024</v>
      </c>
      <c r="C1284" s="7"/>
      <c r="D1284" s="7" t="s">
        <v>3025</v>
      </c>
      <c r="E1284" s="7" t="s">
        <v>3026</v>
      </c>
      <c r="F1284" s="7" t="s">
        <v>6</v>
      </c>
      <c r="G1284" s="12"/>
      <c r="H1284" s="12"/>
      <c r="I1284" s="12"/>
      <c r="J1284" s="12"/>
      <c r="K1284" s="12"/>
      <c r="L1284" s="12"/>
      <c r="M1284" s="12"/>
      <c r="N1284" s="12"/>
      <c r="O1284" s="12"/>
      <c r="P1284" s="12"/>
      <c r="Q1284" s="12"/>
      <c r="R1284" s="12"/>
      <c r="S1284" s="12"/>
      <c r="T1284" s="12"/>
      <c r="U1284" s="12"/>
    </row>
    <row r="1285" spans="1:21" ht="31.5" x14ac:dyDescent="0.25">
      <c r="A1285" s="9" t="str">
        <f ca="1">IFERROR(__xludf.DUMMYFUNCTION("""COMPUTED_VALUE"""),"Leyes, etc.;""Codex legum Svecicarum")</f>
        <v>Leyes, etc.;"Codex legum Svecicarum</v>
      </c>
      <c r="B1285" s="10" t="str">
        <f ca="1">IFERROR(__xludf.DUMMYFUNCTION("""COMPUTED_VALUE"""),"1734 / [prefazione di Alessandro Giuliani e Nicola Picardi]   [introduzione di Kjell Axe Modéer]""")</f>
        <v>1734 / [prefazione di Alessandro Giuliani e Nicola Picardi]   [introduzione di Kjell Axe Modéer]"</v>
      </c>
      <c r="C1285" s="10"/>
      <c r="D1285" s="9" t="str">
        <f ca="1">IFERROR(__xludf.DUMMYFUNCTION("""COMPUTED_VALUE"""),"Milano : Giuffrè Editore, 1996.")</f>
        <v>Milano : Giuffrè Editore, 1996.</v>
      </c>
      <c r="E1285" s="10" t="str">
        <f ca="1">IFERROR(__xludf.DUMMYFUNCTION("""COMPUTED_VALUE"""),"347.9(485)(094.5) CLS 1996")</f>
        <v>347.9(485)(094.5) CLS 1996</v>
      </c>
      <c r="F1285" s="11" t="s">
        <v>4750</v>
      </c>
      <c r="G1285" s="12"/>
      <c r="H1285" s="12"/>
      <c r="I1285" s="12"/>
      <c r="J1285" s="12"/>
      <c r="K1285" s="12"/>
      <c r="L1285" s="12"/>
      <c r="M1285" s="12"/>
      <c r="N1285" s="12"/>
      <c r="O1285" s="12"/>
      <c r="P1285" s="12"/>
      <c r="Q1285" s="12"/>
      <c r="R1285" s="12"/>
      <c r="S1285" s="12"/>
      <c r="T1285" s="12"/>
      <c r="U1285" s="12"/>
    </row>
    <row r="1286" spans="1:21" ht="31.5" x14ac:dyDescent="0.25">
      <c r="A1286" s="7" t="s">
        <v>4600</v>
      </c>
      <c r="B1286" s="7" t="s">
        <v>4601</v>
      </c>
      <c r="C1286" s="7"/>
      <c r="D1286" s="7" t="s">
        <v>4602</v>
      </c>
      <c r="E1286" s="7" t="s">
        <v>4603</v>
      </c>
      <c r="F1286" s="7" t="s">
        <v>6</v>
      </c>
      <c r="G1286" s="12"/>
      <c r="H1286" s="12"/>
      <c r="I1286" s="12"/>
      <c r="J1286" s="12"/>
      <c r="K1286" s="12"/>
      <c r="L1286" s="12"/>
      <c r="M1286" s="12"/>
      <c r="N1286" s="12"/>
      <c r="O1286" s="12"/>
      <c r="P1286" s="12"/>
      <c r="Q1286" s="12"/>
      <c r="R1286" s="12"/>
      <c r="S1286" s="12"/>
      <c r="T1286" s="12"/>
      <c r="U1286" s="12"/>
    </row>
    <row r="1287" spans="1:21" ht="31.5" x14ac:dyDescent="0.25">
      <c r="A1287" s="7" t="s">
        <v>1390</v>
      </c>
      <c r="B1287" s="7" t="s">
        <v>1391</v>
      </c>
      <c r="C1287" s="7"/>
      <c r="D1287" s="7" t="s">
        <v>1392</v>
      </c>
      <c r="E1287" s="7" t="s">
        <v>1393</v>
      </c>
      <c r="F1287" s="7" t="s">
        <v>6</v>
      </c>
      <c r="G1287" s="12"/>
      <c r="H1287" s="12"/>
      <c r="I1287" s="12"/>
      <c r="J1287" s="12"/>
      <c r="K1287" s="12"/>
      <c r="L1287" s="12"/>
      <c r="M1287" s="12"/>
      <c r="N1287" s="12"/>
      <c r="O1287" s="12"/>
      <c r="P1287" s="12"/>
      <c r="Q1287" s="12"/>
      <c r="R1287" s="12"/>
      <c r="S1287" s="12"/>
      <c r="T1287" s="12"/>
      <c r="U1287" s="12"/>
    </row>
    <row r="1288" spans="1:21" ht="47.25" x14ac:dyDescent="0.25">
      <c r="A1288" s="7" t="s">
        <v>855</v>
      </c>
      <c r="B1288" s="7"/>
      <c r="C1288" s="7"/>
      <c r="D1288" s="7" t="s">
        <v>489</v>
      </c>
      <c r="E1288" s="7" t="s">
        <v>856</v>
      </c>
      <c r="F1288" s="7" t="s">
        <v>857</v>
      </c>
      <c r="G1288" s="12"/>
      <c r="H1288" s="12"/>
      <c r="I1288" s="12"/>
      <c r="J1288" s="12"/>
      <c r="K1288" s="12"/>
      <c r="L1288" s="12"/>
      <c r="M1288" s="12"/>
      <c r="N1288" s="12"/>
      <c r="O1288" s="12"/>
      <c r="P1288" s="12"/>
      <c r="Q1288" s="12"/>
      <c r="R1288" s="12"/>
      <c r="S1288" s="12"/>
      <c r="T1288" s="12"/>
      <c r="U1288" s="12"/>
    </row>
    <row r="1289" spans="1:21" ht="31.5" x14ac:dyDescent="0.25">
      <c r="A1289" s="7" t="s">
        <v>2240</v>
      </c>
      <c r="B1289" s="7" t="s">
        <v>2241</v>
      </c>
      <c r="C1289" s="7"/>
      <c r="D1289" s="7" t="s">
        <v>2242</v>
      </c>
      <c r="E1289" s="7" t="s">
        <v>2243</v>
      </c>
      <c r="F1289" s="7" t="s">
        <v>6</v>
      </c>
      <c r="G1289" s="12"/>
      <c r="H1289" s="12"/>
      <c r="I1289" s="12"/>
      <c r="J1289" s="12"/>
      <c r="K1289" s="12"/>
      <c r="L1289" s="12"/>
      <c r="M1289" s="12"/>
      <c r="N1289" s="12"/>
      <c r="O1289" s="12"/>
      <c r="P1289" s="12"/>
      <c r="Q1289" s="12"/>
      <c r="R1289" s="12"/>
      <c r="S1289" s="12"/>
      <c r="T1289" s="12"/>
      <c r="U1289" s="12"/>
    </row>
    <row r="1290" spans="1:21" ht="31.5" x14ac:dyDescent="0.25">
      <c r="A1290" s="7" t="s">
        <v>2729</v>
      </c>
      <c r="B1290" s="7"/>
      <c r="C1290" s="7"/>
      <c r="D1290" s="7" t="s">
        <v>2730</v>
      </c>
      <c r="E1290" s="7" t="s">
        <v>2731</v>
      </c>
      <c r="F1290" s="7" t="s">
        <v>6</v>
      </c>
      <c r="G1290" s="12"/>
      <c r="H1290" s="12"/>
      <c r="I1290" s="12"/>
      <c r="J1290" s="12"/>
      <c r="K1290" s="12"/>
      <c r="L1290" s="12"/>
      <c r="M1290" s="12"/>
      <c r="N1290" s="12"/>
      <c r="O1290" s="12"/>
      <c r="P1290" s="12"/>
      <c r="Q1290" s="12"/>
      <c r="R1290" s="12"/>
      <c r="S1290" s="12"/>
      <c r="T1290" s="12"/>
      <c r="U1290" s="12"/>
    </row>
    <row r="1291" spans="1:21" ht="63" x14ac:dyDescent="0.25">
      <c r="A1291" s="7" t="s">
        <v>2244</v>
      </c>
      <c r="B1291" s="7" t="s">
        <v>2245</v>
      </c>
      <c r="C1291" s="7" t="s">
        <v>21</v>
      </c>
      <c r="D1291" s="7" t="s">
        <v>2246</v>
      </c>
      <c r="E1291" s="7" t="s">
        <v>2247</v>
      </c>
      <c r="F1291" s="7" t="s">
        <v>6</v>
      </c>
      <c r="G1291" s="12"/>
      <c r="H1291" s="12"/>
      <c r="I1291" s="12"/>
      <c r="J1291" s="12"/>
      <c r="K1291" s="12"/>
      <c r="L1291" s="12"/>
      <c r="M1291" s="12"/>
      <c r="N1291" s="12"/>
      <c r="O1291" s="12"/>
      <c r="P1291" s="12"/>
      <c r="Q1291" s="12"/>
      <c r="R1291" s="12"/>
      <c r="S1291" s="12"/>
      <c r="T1291" s="12"/>
      <c r="U1291" s="12"/>
    </row>
    <row r="1292" spans="1:21" ht="47.25" x14ac:dyDescent="0.25">
      <c r="A1292" s="7" t="s">
        <v>4604</v>
      </c>
      <c r="B1292" s="7" t="s">
        <v>4605</v>
      </c>
      <c r="C1292" s="7"/>
      <c r="D1292" s="7" t="s">
        <v>4606</v>
      </c>
      <c r="E1292" s="7" t="s">
        <v>4607</v>
      </c>
      <c r="F1292" s="7" t="s">
        <v>6</v>
      </c>
      <c r="G1292" s="12"/>
      <c r="H1292" s="12"/>
      <c r="I1292" s="12"/>
      <c r="J1292" s="12"/>
      <c r="K1292" s="12"/>
      <c r="L1292" s="12"/>
      <c r="M1292" s="12"/>
      <c r="N1292" s="12"/>
      <c r="O1292" s="12"/>
      <c r="P1292" s="12"/>
      <c r="Q1292" s="12"/>
      <c r="R1292" s="12"/>
      <c r="S1292" s="12"/>
      <c r="T1292" s="12"/>
      <c r="U1292" s="12"/>
    </row>
    <row r="1293" spans="1:21" ht="94.5" x14ac:dyDescent="0.25">
      <c r="A1293" s="7" t="s">
        <v>3027</v>
      </c>
      <c r="B1293" s="7"/>
      <c r="C1293" s="7"/>
      <c r="D1293" s="7" t="s">
        <v>2410</v>
      </c>
      <c r="E1293" s="7" t="s">
        <v>3028</v>
      </c>
      <c r="F1293" s="7" t="s">
        <v>6</v>
      </c>
      <c r="G1293" s="12"/>
      <c r="H1293" s="12"/>
      <c r="I1293" s="12"/>
      <c r="J1293" s="12"/>
      <c r="K1293" s="12"/>
      <c r="L1293" s="12"/>
      <c r="M1293" s="12"/>
      <c r="N1293" s="12"/>
      <c r="O1293" s="12"/>
      <c r="P1293" s="12"/>
      <c r="Q1293" s="12"/>
      <c r="R1293" s="12"/>
      <c r="S1293" s="12"/>
      <c r="T1293" s="12"/>
      <c r="U1293" s="12"/>
    </row>
    <row r="1294" spans="1:21" ht="31.5" x14ac:dyDescent="0.25">
      <c r="A1294" s="7" t="s">
        <v>3029</v>
      </c>
      <c r="B1294" s="7" t="s">
        <v>2264</v>
      </c>
      <c r="C1294" s="7"/>
      <c r="D1294" s="7" t="s">
        <v>3030</v>
      </c>
      <c r="E1294" s="7" t="s">
        <v>3031</v>
      </c>
      <c r="F1294" s="7" t="s">
        <v>6</v>
      </c>
      <c r="G1294" s="12"/>
      <c r="H1294" s="12"/>
      <c r="I1294" s="12"/>
      <c r="J1294" s="12"/>
      <c r="K1294" s="12"/>
      <c r="L1294" s="12"/>
      <c r="M1294" s="12"/>
      <c r="N1294" s="12"/>
      <c r="O1294" s="12"/>
      <c r="P1294" s="12"/>
      <c r="Q1294" s="12"/>
      <c r="R1294" s="12"/>
      <c r="S1294" s="12"/>
      <c r="T1294" s="12"/>
      <c r="U1294" s="12"/>
    </row>
    <row r="1295" spans="1:21" ht="31.5" x14ac:dyDescent="0.25">
      <c r="A1295" s="7" t="s">
        <v>1394</v>
      </c>
      <c r="B1295" s="7" t="s">
        <v>1395</v>
      </c>
      <c r="C1295" s="7" t="s">
        <v>14</v>
      </c>
      <c r="D1295" s="7" t="s">
        <v>489</v>
      </c>
      <c r="E1295" s="7" t="s">
        <v>1396</v>
      </c>
      <c r="F1295" s="7" t="s">
        <v>6</v>
      </c>
      <c r="G1295" s="12"/>
      <c r="H1295" s="12"/>
      <c r="I1295" s="12"/>
      <c r="J1295" s="12"/>
      <c r="K1295" s="12"/>
      <c r="L1295" s="12"/>
      <c r="M1295" s="12"/>
      <c r="N1295" s="12"/>
      <c r="O1295" s="12"/>
      <c r="P1295" s="12"/>
      <c r="Q1295" s="12"/>
      <c r="R1295" s="12"/>
      <c r="S1295" s="12"/>
      <c r="T1295" s="12"/>
      <c r="U1295" s="12"/>
    </row>
    <row r="1296" spans="1:21" ht="47.25" x14ac:dyDescent="0.25">
      <c r="A1296" s="7" t="s">
        <v>3032</v>
      </c>
      <c r="B1296" s="7"/>
      <c r="C1296" s="7"/>
      <c r="D1296" s="7" t="s">
        <v>3033</v>
      </c>
      <c r="E1296" s="7" t="s">
        <v>3034</v>
      </c>
      <c r="F1296" s="7" t="s">
        <v>6</v>
      </c>
      <c r="G1296" s="12"/>
      <c r="H1296" s="12"/>
      <c r="I1296" s="12"/>
      <c r="J1296" s="12"/>
      <c r="K1296" s="12"/>
      <c r="L1296" s="12"/>
      <c r="M1296" s="12"/>
      <c r="N1296" s="12"/>
      <c r="O1296" s="12"/>
      <c r="P1296" s="12"/>
      <c r="Q1296" s="12"/>
      <c r="R1296" s="12"/>
      <c r="S1296" s="12"/>
      <c r="T1296" s="12"/>
      <c r="U1296" s="12"/>
    </row>
    <row r="1297" spans="1:21" ht="31.5" x14ac:dyDescent="0.25">
      <c r="A1297" s="7" t="s">
        <v>3035</v>
      </c>
      <c r="B1297" s="7"/>
      <c r="C1297" s="7"/>
      <c r="D1297" s="7" t="s">
        <v>3036</v>
      </c>
      <c r="E1297" s="7" t="s">
        <v>3037</v>
      </c>
      <c r="F1297" s="7" t="s">
        <v>6</v>
      </c>
      <c r="G1297" s="12"/>
      <c r="H1297" s="12"/>
      <c r="I1297" s="12"/>
      <c r="J1297" s="12"/>
      <c r="K1297" s="12"/>
      <c r="L1297" s="12"/>
      <c r="M1297" s="12"/>
      <c r="N1297" s="12"/>
      <c r="O1297" s="12"/>
      <c r="P1297" s="12"/>
      <c r="Q1297" s="12"/>
      <c r="R1297" s="12"/>
      <c r="S1297" s="12"/>
      <c r="T1297" s="12"/>
      <c r="U1297" s="12"/>
    </row>
    <row r="1298" spans="1:21" ht="31.5" x14ac:dyDescent="0.25">
      <c r="A1298" s="7" t="s">
        <v>1397</v>
      </c>
      <c r="B1298" s="7"/>
      <c r="C1298" s="7"/>
      <c r="D1298" s="7" t="s">
        <v>1398</v>
      </c>
      <c r="E1298" s="7" t="s">
        <v>1399</v>
      </c>
      <c r="F1298" s="7" t="s">
        <v>6</v>
      </c>
      <c r="G1298" s="12"/>
      <c r="H1298" s="12"/>
      <c r="I1298" s="12"/>
      <c r="J1298" s="12"/>
      <c r="K1298" s="12"/>
      <c r="L1298" s="12"/>
      <c r="M1298" s="12"/>
      <c r="N1298" s="12"/>
      <c r="O1298" s="12"/>
      <c r="P1298" s="12"/>
      <c r="Q1298" s="12"/>
      <c r="R1298" s="12"/>
      <c r="S1298" s="12"/>
      <c r="T1298" s="12"/>
      <c r="U1298" s="12"/>
    </row>
    <row r="1299" spans="1:21" ht="47.25" x14ac:dyDescent="0.25">
      <c r="A1299" s="7" t="s">
        <v>2248</v>
      </c>
      <c r="B1299" s="7" t="s">
        <v>2249</v>
      </c>
      <c r="C1299" s="7" t="s">
        <v>55</v>
      </c>
      <c r="D1299" s="7" t="s">
        <v>2250</v>
      </c>
      <c r="E1299" s="7" t="s">
        <v>2251</v>
      </c>
      <c r="F1299" s="7" t="s">
        <v>6</v>
      </c>
      <c r="G1299" s="12"/>
      <c r="H1299" s="12"/>
      <c r="I1299" s="12"/>
      <c r="J1299" s="12"/>
      <c r="K1299" s="12"/>
      <c r="L1299" s="12"/>
      <c r="M1299" s="12"/>
      <c r="N1299" s="12"/>
      <c r="O1299" s="12"/>
      <c r="P1299" s="12"/>
      <c r="Q1299" s="12"/>
      <c r="R1299" s="12"/>
      <c r="S1299" s="12"/>
      <c r="T1299" s="12"/>
      <c r="U1299" s="12"/>
    </row>
    <row r="1300" spans="1:21" ht="47.25" x14ac:dyDescent="0.25">
      <c r="A1300" s="7" t="s">
        <v>2248</v>
      </c>
      <c r="B1300" s="7" t="s">
        <v>2249</v>
      </c>
      <c r="C1300" s="7" t="s">
        <v>55</v>
      </c>
      <c r="D1300" s="7" t="s">
        <v>2250</v>
      </c>
      <c r="E1300" s="7" t="s">
        <v>2252</v>
      </c>
      <c r="F1300" s="7" t="s">
        <v>6</v>
      </c>
      <c r="G1300" s="12"/>
      <c r="H1300" s="12"/>
      <c r="I1300" s="12"/>
      <c r="J1300" s="12"/>
      <c r="K1300" s="12"/>
      <c r="L1300" s="12"/>
      <c r="M1300" s="12"/>
      <c r="N1300" s="12"/>
      <c r="O1300" s="12"/>
      <c r="P1300" s="12"/>
      <c r="Q1300" s="12"/>
      <c r="R1300" s="12"/>
      <c r="S1300" s="12"/>
      <c r="T1300" s="12"/>
      <c r="U1300" s="12"/>
    </row>
    <row r="1301" spans="1:21" ht="31.5" x14ac:dyDescent="0.25">
      <c r="A1301" s="7" t="s">
        <v>3038</v>
      </c>
      <c r="B1301" s="7" t="s">
        <v>3039</v>
      </c>
      <c r="C1301" s="7"/>
      <c r="D1301" s="7" t="s">
        <v>3040</v>
      </c>
      <c r="E1301" s="7" t="s">
        <v>3041</v>
      </c>
      <c r="F1301" s="7" t="s">
        <v>6</v>
      </c>
      <c r="G1301" s="12"/>
      <c r="H1301" s="12"/>
      <c r="I1301" s="12"/>
      <c r="J1301" s="12"/>
      <c r="K1301" s="12"/>
      <c r="L1301" s="12"/>
      <c r="M1301" s="12"/>
      <c r="N1301" s="12"/>
      <c r="O1301" s="12"/>
      <c r="P1301" s="12"/>
      <c r="Q1301" s="12"/>
      <c r="R1301" s="12"/>
      <c r="S1301" s="12"/>
      <c r="T1301" s="12"/>
      <c r="U1301" s="12"/>
    </row>
    <row r="1302" spans="1:21" ht="47.25" x14ac:dyDescent="0.25">
      <c r="A1302" s="7" t="s">
        <v>2253</v>
      </c>
      <c r="B1302" s="7"/>
      <c r="C1302" s="7"/>
      <c r="D1302" s="7" t="s">
        <v>2254</v>
      </c>
      <c r="E1302" s="7" t="s">
        <v>2255</v>
      </c>
      <c r="F1302" s="7" t="s">
        <v>6</v>
      </c>
      <c r="G1302" s="12"/>
      <c r="H1302" s="12"/>
      <c r="I1302" s="12"/>
      <c r="J1302" s="12"/>
      <c r="K1302" s="12"/>
      <c r="L1302" s="12"/>
      <c r="M1302" s="12"/>
      <c r="N1302" s="12"/>
      <c r="O1302" s="12"/>
      <c r="P1302" s="12"/>
      <c r="Q1302" s="12"/>
      <c r="R1302" s="12"/>
      <c r="S1302" s="12"/>
      <c r="T1302" s="12"/>
      <c r="U1302" s="12"/>
    </row>
    <row r="1303" spans="1:21" ht="31.5" x14ac:dyDescent="0.25">
      <c r="A1303" s="7" t="s">
        <v>3042</v>
      </c>
      <c r="B1303" s="7" t="s">
        <v>3043</v>
      </c>
      <c r="C1303" s="7"/>
      <c r="D1303" s="7" t="s">
        <v>3044</v>
      </c>
      <c r="E1303" s="7" t="s">
        <v>3045</v>
      </c>
      <c r="F1303" s="7" t="s">
        <v>6</v>
      </c>
      <c r="G1303" s="12"/>
      <c r="H1303" s="12"/>
      <c r="I1303" s="12"/>
      <c r="J1303" s="12"/>
      <c r="K1303" s="12"/>
      <c r="L1303" s="12"/>
      <c r="M1303" s="12"/>
      <c r="N1303" s="12"/>
      <c r="O1303" s="12"/>
      <c r="P1303" s="12"/>
      <c r="Q1303" s="12"/>
      <c r="R1303" s="12"/>
      <c r="S1303" s="12"/>
      <c r="T1303" s="12"/>
      <c r="U1303" s="12"/>
    </row>
    <row r="1304" spans="1:21" ht="31.5" x14ac:dyDescent="0.25">
      <c r="A1304" s="7" t="s">
        <v>3046</v>
      </c>
      <c r="B1304" s="7" t="s">
        <v>3047</v>
      </c>
      <c r="C1304" s="7" t="s">
        <v>55</v>
      </c>
      <c r="D1304" s="7" t="s">
        <v>3048</v>
      </c>
      <c r="E1304" s="7" t="s">
        <v>3049</v>
      </c>
      <c r="F1304" s="7" t="s">
        <v>6</v>
      </c>
      <c r="G1304" s="12"/>
      <c r="H1304" s="12"/>
      <c r="I1304" s="12"/>
      <c r="J1304" s="12"/>
      <c r="K1304" s="12"/>
      <c r="L1304" s="12"/>
      <c r="M1304" s="12"/>
      <c r="N1304" s="12"/>
      <c r="O1304" s="12"/>
      <c r="P1304" s="12"/>
      <c r="Q1304" s="12"/>
      <c r="R1304" s="12"/>
      <c r="S1304" s="12"/>
      <c r="T1304" s="12"/>
      <c r="U1304" s="12"/>
    </row>
    <row r="1305" spans="1:21" ht="31.5" x14ac:dyDescent="0.25">
      <c r="A1305" s="7" t="s">
        <v>3050</v>
      </c>
      <c r="B1305" s="7" t="s">
        <v>3051</v>
      </c>
      <c r="C1305" s="7"/>
      <c r="D1305" s="7" t="s">
        <v>3052</v>
      </c>
      <c r="E1305" s="7" t="s">
        <v>3053</v>
      </c>
      <c r="F1305" s="7" t="s">
        <v>6</v>
      </c>
      <c r="G1305" s="12"/>
      <c r="H1305" s="12"/>
      <c r="I1305" s="12"/>
      <c r="J1305" s="12"/>
      <c r="K1305" s="12"/>
      <c r="L1305" s="12"/>
      <c r="M1305" s="12"/>
      <c r="N1305" s="12"/>
      <c r="O1305" s="12"/>
      <c r="P1305" s="12"/>
      <c r="Q1305" s="12"/>
      <c r="R1305" s="12"/>
      <c r="S1305" s="12"/>
      <c r="T1305" s="12"/>
      <c r="U1305" s="12"/>
    </row>
    <row r="1306" spans="1:21" ht="31.5" x14ac:dyDescent="0.25">
      <c r="A1306" s="7" t="s">
        <v>3054</v>
      </c>
      <c r="B1306" s="7" t="s">
        <v>3055</v>
      </c>
      <c r="C1306" s="7"/>
      <c r="D1306" s="7" t="s">
        <v>3056</v>
      </c>
      <c r="E1306" s="7" t="s">
        <v>3057</v>
      </c>
      <c r="F1306" s="7" t="s">
        <v>6</v>
      </c>
      <c r="G1306" s="12"/>
      <c r="H1306" s="12"/>
      <c r="I1306" s="12"/>
      <c r="J1306" s="12"/>
      <c r="K1306" s="12"/>
      <c r="L1306" s="12"/>
      <c r="M1306" s="12"/>
      <c r="N1306" s="12"/>
      <c r="O1306" s="12"/>
      <c r="P1306" s="12"/>
      <c r="Q1306" s="12"/>
      <c r="R1306" s="12"/>
      <c r="S1306" s="12"/>
      <c r="T1306" s="12"/>
      <c r="U1306" s="12"/>
    </row>
    <row r="1307" spans="1:21" ht="31.5" x14ac:dyDescent="0.25">
      <c r="A1307" s="7" t="s">
        <v>3058</v>
      </c>
      <c r="B1307" s="7" t="s">
        <v>3059</v>
      </c>
      <c r="C1307" s="7"/>
      <c r="D1307" s="7" t="s">
        <v>3060</v>
      </c>
      <c r="E1307" s="7" t="s">
        <v>3061</v>
      </c>
      <c r="F1307" s="7" t="s">
        <v>6</v>
      </c>
      <c r="G1307" s="12"/>
      <c r="H1307" s="12"/>
      <c r="I1307" s="12"/>
      <c r="J1307" s="12"/>
      <c r="K1307" s="12"/>
      <c r="L1307" s="12"/>
      <c r="M1307" s="12"/>
      <c r="N1307" s="12"/>
      <c r="O1307" s="12"/>
      <c r="P1307" s="12"/>
      <c r="Q1307" s="12"/>
      <c r="R1307" s="12"/>
      <c r="S1307" s="12"/>
      <c r="T1307" s="12"/>
      <c r="U1307" s="12"/>
    </row>
    <row r="1308" spans="1:21" ht="31.5" x14ac:dyDescent="0.25">
      <c r="A1308" s="7" t="s">
        <v>3062</v>
      </c>
      <c r="B1308" s="7" t="s">
        <v>3063</v>
      </c>
      <c r="C1308" s="7" t="s">
        <v>55</v>
      </c>
      <c r="D1308" s="7" t="s">
        <v>3064</v>
      </c>
      <c r="E1308" s="7" t="s">
        <v>3065</v>
      </c>
      <c r="F1308" s="7" t="s">
        <v>6</v>
      </c>
      <c r="G1308" s="12"/>
      <c r="H1308" s="12"/>
      <c r="I1308" s="12"/>
      <c r="J1308" s="12"/>
      <c r="K1308" s="12"/>
      <c r="L1308" s="12"/>
      <c r="M1308" s="12"/>
      <c r="N1308" s="12"/>
      <c r="O1308" s="12"/>
      <c r="P1308" s="12"/>
      <c r="Q1308" s="12"/>
      <c r="R1308" s="12"/>
      <c r="S1308" s="12"/>
      <c r="T1308" s="12"/>
      <c r="U1308" s="12"/>
    </row>
    <row r="1309" spans="1:21" ht="31.5" x14ac:dyDescent="0.25">
      <c r="A1309" s="7" t="s">
        <v>3066</v>
      </c>
      <c r="B1309" s="7" t="s">
        <v>3067</v>
      </c>
      <c r="C1309" s="7"/>
      <c r="D1309" s="7" t="s">
        <v>3068</v>
      </c>
      <c r="E1309" s="7" t="s">
        <v>3069</v>
      </c>
      <c r="F1309" s="7" t="s">
        <v>6</v>
      </c>
      <c r="G1309" s="12"/>
      <c r="H1309" s="12"/>
      <c r="I1309" s="12"/>
      <c r="J1309" s="12"/>
      <c r="K1309" s="12"/>
      <c r="L1309" s="12"/>
      <c r="M1309" s="12"/>
      <c r="N1309" s="12"/>
      <c r="O1309" s="12"/>
      <c r="P1309" s="12"/>
      <c r="Q1309" s="12"/>
      <c r="R1309" s="12"/>
      <c r="S1309" s="12"/>
      <c r="T1309" s="12"/>
      <c r="U1309" s="12"/>
    </row>
    <row r="1310" spans="1:21" ht="31.5" x14ac:dyDescent="0.25">
      <c r="A1310" s="7" t="s">
        <v>3070</v>
      </c>
      <c r="B1310" s="7" t="s">
        <v>3071</v>
      </c>
      <c r="C1310" s="7" t="s">
        <v>1716</v>
      </c>
      <c r="D1310" s="7" t="s">
        <v>3072</v>
      </c>
      <c r="E1310" s="7" t="s">
        <v>3073</v>
      </c>
      <c r="F1310" s="7" t="s">
        <v>6</v>
      </c>
      <c r="G1310" s="12"/>
      <c r="H1310" s="12"/>
      <c r="I1310" s="12"/>
      <c r="J1310" s="12"/>
      <c r="K1310" s="12"/>
      <c r="L1310" s="12"/>
      <c r="M1310" s="12"/>
      <c r="N1310" s="12"/>
      <c r="O1310" s="12"/>
      <c r="P1310" s="12"/>
      <c r="Q1310" s="12"/>
      <c r="R1310" s="12"/>
      <c r="S1310" s="12"/>
      <c r="T1310" s="12"/>
      <c r="U1310" s="12"/>
    </row>
    <row r="1311" spans="1:21" ht="47.25" x14ac:dyDescent="0.25">
      <c r="A1311" s="9" t="str">
        <f ca="1">IFERROR(__xludf.DUMMYFUNCTION("""COMPUTED_VALUE"""),"Civil practice law and rules;""New York civil practice law and rules : redbook.""")</f>
        <v>Civil practice law and rules;"New York civil practice law and rules : redbook."</v>
      </c>
      <c r="B1311" s="10" t="str">
        <f ca="1">IFERROR(__xludf.DUMMYFUNCTION("""COMPUTED_VALUE"""),"New York (State), enacting jurisdiction.")</f>
        <v>New York (State), enacting jurisdiction.</v>
      </c>
      <c r="C1311" s="10" t="str">
        <f ca="1">IFERROR(__xludf.DUMMYFUNCTION("""COMPUTED_VALUE"""),"Bender pamphlet ed.")</f>
        <v>Bender pamphlet ed.</v>
      </c>
      <c r="D1311" s="9" t="str">
        <f ca="1">IFERROR(__xludf.DUMMYFUNCTION("""COMPUTED_VALUE"""),"New York : Matthew Bender, 1996-")</f>
        <v>New York : Matthew Bender, 1996-</v>
      </c>
      <c r="E1311" s="10" t="str">
        <f ca="1">IFERROR(__xludf.DUMMYFUNCTION("""COMPUTED_VALUE"""),"347.9(734.7) NY c 2007")</f>
        <v>347.9(734.7) NY c 2007</v>
      </c>
      <c r="F1311" s="11" t="str">
        <f ca="1">IFERROR(__xludf.DUMMYFUNCTION("""COMPUTED_VALUE"""),"Διαθέσιμο κατόπιν αιτήματο")</f>
        <v>Διαθέσιμο κατόπιν αιτήματο</v>
      </c>
      <c r="G1311" s="12"/>
      <c r="H1311" s="12"/>
      <c r="I1311" s="12"/>
      <c r="J1311" s="12"/>
      <c r="K1311" s="12"/>
      <c r="L1311" s="12"/>
      <c r="M1311" s="12"/>
      <c r="N1311" s="12"/>
      <c r="O1311" s="12"/>
      <c r="P1311" s="12"/>
      <c r="Q1311" s="12"/>
      <c r="R1311" s="12"/>
      <c r="S1311" s="12"/>
      <c r="T1311" s="12"/>
      <c r="U1311" s="12"/>
    </row>
    <row r="1312" spans="1:21" ht="63" x14ac:dyDescent="0.25">
      <c r="A1312" s="7" t="s">
        <v>2256</v>
      </c>
      <c r="B1312" s="7"/>
      <c r="C1312" s="7"/>
      <c r="D1312" s="7" t="s">
        <v>2257</v>
      </c>
      <c r="E1312" s="7" t="s">
        <v>2258</v>
      </c>
      <c r="F1312" s="7" t="s">
        <v>6</v>
      </c>
      <c r="G1312" s="12"/>
      <c r="H1312" s="12"/>
      <c r="I1312" s="12"/>
      <c r="J1312" s="12"/>
      <c r="K1312" s="12"/>
      <c r="L1312" s="12"/>
      <c r="M1312" s="12"/>
      <c r="N1312" s="12"/>
      <c r="O1312" s="12"/>
      <c r="P1312" s="12"/>
      <c r="Q1312" s="12"/>
      <c r="R1312" s="12"/>
      <c r="S1312" s="12"/>
      <c r="T1312" s="12"/>
      <c r="U1312" s="12"/>
    </row>
    <row r="1313" spans="1:21" ht="31.5" x14ac:dyDescent="0.25">
      <c r="A1313" s="7" t="s">
        <v>3074</v>
      </c>
      <c r="B1313" s="7" t="s">
        <v>3075</v>
      </c>
      <c r="C1313" s="7"/>
      <c r="D1313" s="7" t="s">
        <v>3076</v>
      </c>
      <c r="E1313" s="7" t="s">
        <v>3077</v>
      </c>
      <c r="F1313" s="7" t="s">
        <v>6</v>
      </c>
      <c r="G1313" s="12"/>
      <c r="H1313" s="12"/>
      <c r="I1313" s="12"/>
      <c r="J1313" s="12"/>
      <c r="K1313" s="12"/>
      <c r="L1313" s="12"/>
      <c r="M1313" s="12"/>
      <c r="N1313" s="12"/>
      <c r="O1313" s="12"/>
      <c r="P1313" s="12"/>
      <c r="Q1313" s="12"/>
      <c r="R1313" s="12"/>
      <c r="S1313" s="12"/>
      <c r="T1313" s="12"/>
      <c r="U1313" s="12"/>
    </row>
    <row r="1314" spans="1:21" ht="31.5" x14ac:dyDescent="0.25">
      <c r="A1314" s="7" t="s">
        <v>3078</v>
      </c>
      <c r="B1314" s="7"/>
      <c r="C1314" s="7"/>
      <c r="D1314" s="7" t="s">
        <v>3079</v>
      </c>
      <c r="E1314" s="7" t="s">
        <v>3080</v>
      </c>
      <c r="F1314" s="7" t="s">
        <v>6</v>
      </c>
      <c r="G1314" s="12"/>
      <c r="H1314" s="12"/>
      <c r="I1314" s="12"/>
      <c r="J1314" s="12"/>
      <c r="K1314" s="12"/>
      <c r="L1314" s="12"/>
      <c r="M1314" s="12"/>
      <c r="N1314" s="12"/>
      <c r="O1314" s="12"/>
      <c r="P1314" s="12"/>
      <c r="Q1314" s="12"/>
      <c r="R1314" s="12"/>
      <c r="S1314" s="12"/>
      <c r="T1314" s="12"/>
      <c r="U1314" s="12"/>
    </row>
    <row r="1315" spans="1:21" ht="31.5" x14ac:dyDescent="0.25">
      <c r="A1315" s="7" t="s">
        <v>2259</v>
      </c>
      <c r="B1315" s="7" t="s">
        <v>2260</v>
      </c>
      <c r="C1315" s="7"/>
      <c r="D1315" s="7" t="s">
        <v>2261</v>
      </c>
      <c r="E1315" s="7" t="s">
        <v>2262</v>
      </c>
      <c r="F1315" s="7" t="s">
        <v>6</v>
      </c>
      <c r="G1315" s="12"/>
      <c r="H1315" s="12"/>
      <c r="I1315" s="12"/>
      <c r="J1315" s="12"/>
      <c r="K1315" s="12"/>
      <c r="L1315" s="12"/>
      <c r="M1315" s="12"/>
      <c r="N1315" s="12"/>
      <c r="O1315" s="12"/>
      <c r="P1315" s="12"/>
      <c r="Q1315" s="12"/>
      <c r="R1315" s="12"/>
      <c r="S1315" s="12"/>
      <c r="T1315" s="12"/>
      <c r="U1315" s="12"/>
    </row>
    <row r="1316" spans="1:21" ht="31.5" x14ac:dyDescent="0.25">
      <c r="A1316" s="7" t="s">
        <v>3081</v>
      </c>
      <c r="B1316" s="7" t="s">
        <v>3082</v>
      </c>
      <c r="C1316" s="7"/>
      <c r="D1316" s="7" t="s">
        <v>3083</v>
      </c>
      <c r="E1316" s="7" t="s">
        <v>3084</v>
      </c>
      <c r="F1316" s="7" t="s">
        <v>6</v>
      </c>
      <c r="G1316" s="12"/>
      <c r="H1316" s="12"/>
      <c r="I1316" s="12"/>
      <c r="J1316" s="12"/>
      <c r="K1316" s="12"/>
      <c r="L1316" s="12"/>
      <c r="M1316" s="12"/>
      <c r="N1316" s="12"/>
      <c r="O1316" s="12"/>
      <c r="P1316" s="12"/>
      <c r="Q1316" s="12"/>
      <c r="R1316" s="12"/>
      <c r="S1316" s="12"/>
      <c r="T1316" s="12"/>
      <c r="U1316" s="12"/>
    </row>
    <row r="1317" spans="1:21" ht="31.5" x14ac:dyDescent="0.25">
      <c r="A1317" s="9" t="str">
        <f ca="1">IFERROR(__xludf.DUMMYFUNCTION("""COMPUTED_VALUE"""),"Trial and clinical skills in a nutshell / by Kenney F. Hegland.")</f>
        <v>Trial and clinical skills in a nutshell / by Kenney F. Hegland.</v>
      </c>
      <c r="B1317" s="10" t="str">
        <f ca="1">IFERROR(__xludf.DUMMYFUNCTION("""COMPUTED_VALUE"""),"Hegland, Kenney F., 1940-")</f>
        <v>Hegland, Kenney F., 1940-</v>
      </c>
      <c r="C1317" s="10" t="str">
        <f ca="1">IFERROR(__xludf.DUMMYFUNCTION("""COMPUTED_VALUE"""),"4th ed.")</f>
        <v>4th ed.</v>
      </c>
      <c r="D1317" s="9" t="str">
        <f ca="1">IFERROR(__xludf.DUMMYFUNCTION("""COMPUTED_VALUE"""),"St. Paul : Thomson West, c2005.")</f>
        <v>St. Paul : Thomson West, c2005.</v>
      </c>
      <c r="E1317" s="10" t="str">
        <f ca="1">IFERROR(__xludf.DUMMYFUNCTION("""COMPUTED_VALUE"""),"347.91/.95 HegK t 2005")</f>
        <v>347.91/.95 HegK t 2005</v>
      </c>
      <c r="F1317" s="11" t="str">
        <f ca="1">IFERROR(__xludf.DUMMYFUNCTION("""COMPUTED_VALUE"""),"Αίθουσα Αστικού και Αστικού Δικονομικού Δικαίου")</f>
        <v>Αίθουσα Αστικού και Αστικού Δικονομικού Δικαίου</v>
      </c>
      <c r="G1317" s="12"/>
      <c r="H1317" s="12"/>
      <c r="I1317" s="12"/>
      <c r="J1317" s="12"/>
      <c r="K1317" s="12"/>
      <c r="L1317" s="12"/>
      <c r="M1317" s="12"/>
      <c r="N1317" s="12"/>
      <c r="O1317" s="12"/>
      <c r="P1317" s="12"/>
      <c r="Q1317" s="12"/>
      <c r="R1317" s="12"/>
      <c r="S1317" s="12"/>
      <c r="T1317" s="12"/>
      <c r="U1317" s="12"/>
    </row>
    <row r="1318" spans="1:21" ht="47.25" x14ac:dyDescent="0.25">
      <c r="A1318" s="9" t="str">
        <f ca="1">IFERROR(__xludf.DUMMYFUNCTION("""COMPUTED_VALUE"""),"Arbitrage / door Alex Boehlé, Ivo Delbrouck, Mark van Hoecke   met een voorwoord van M. Storme.")</f>
        <v>Arbitrage / door Alex Boehlé, Ivo Delbrouck, Mark van Hoecke   met een voorwoord van M. Storme.</v>
      </c>
      <c r="B1318" s="10" t="str">
        <f ca="1">IFERROR(__xludf.DUMMYFUNCTION("""COMPUTED_VALUE"""),"Boehlé, Alex.")</f>
        <v>Boehlé, Alex.</v>
      </c>
      <c r="C1318" s="10"/>
      <c r="D1318" s="9" t="str">
        <f ca="1">IFERROR(__xludf.DUMMYFUNCTION("""COMPUTED_VALUE"""),"Gent : Seminarie voor Privaatrechtelijk Procesrecht aan de Rijksuniversiteit te Gent, 1973.")</f>
        <v>Gent : Seminarie voor Privaatrechtelijk Procesrecht aan de Rijksuniversiteit te Gent, 1973.</v>
      </c>
      <c r="E1318" s="10" t="str">
        <f ca="1">IFERROR(__xludf.DUMMYFUNCTION("""COMPUTED_VALUE"""),"347.918 BoeA a 1973")</f>
        <v>347.918 BoeA a 1973</v>
      </c>
      <c r="F1318" s="11" t="str">
        <f ca="1">IFERROR(__xludf.DUMMYFUNCTION("""COMPUTED_VALUE"""),"Αίθουσα Αστικού και Αστικού Δικονομικού Δικαίου")</f>
        <v>Αίθουσα Αστικού και Αστικού Δικονομικού Δικαίου</v>
      </c>
      <c r="G1318" s="12"/>
      <c r="H1318" s="12"/>
      <c r="I1318" s="12"/>
      <c r="J1318" s="12"/>
      <c r="K1318" s="12"/>
      <c r="L1318" s="12"/>
      <c r="M1318" s="12"/>
      <c r="N1318" s="12"/>
      <c r="O1318" s="12"/>
      <c r="P1318" s="12"/>
      <c r="Q1318" s="12"/>
      <c r="R1318" s="12"/>
      <c r="S1318" s="12"/>
      <c r="T1318" s="12"/>
      <c r="U1318" s="12"/>
    </row>
    <row r="1319" spans="1:21" ht="31.5" x14ac:dyDescent="0.25">
      <c r="A1319" s="7" t="s">
        <v>4608</v>
      </c>
      <c r="B1319" s="7" t="s">
        <v>1969</v>
      </c>
      <c r="C1319" s="7"/>
      <c r="D1319" s="7" t="s">
        <v>1127</v>
      </c>
      <c r="E1319" s="7" t="s">
        <v>4609</v>
      </c>
      <c r="F1319" s="7" t="s">
        <v>6</v>
      </c>
      <c r="G1319" s="12"/>
      <c r="H1319" s="12"/>
      <c r="I1319" s="12"/>
      <c r="J1319" s="12"/>
      <c r="K1319" s="12"/>
      <c r="L1319" s="12"/>
      <c r="M1319" s="12"/>
      <c r="N1319" s="12"/>
      <c r="O1319" s="12"/>
      <c r="P1319" s="12"/>
      <c r="Q1319" s="12"/>
      <c r="R1319" s="12"/>
      <c r="S1319" s="12"/>
      <c r="T1319" s="12"/>
      <c r="U1319" s="12"/>
    </row>
    <row r="1320" spans="1:21" ht="31.5" x14ac:dyDescent="0.25">
      <c r="A1320" s="7" t="s">
        <v>1400</v>
      </c>
      <c r="B1320" s="7" t="s">
        <v>1401</v>
      </c>
      <c r="C1320" s="7"/>
      <c r="D1320" s="7" t="s">
        <v>1402</v>
      </c>
      <c r="E1320" s="7" t="s">
        <v>1403</v>
      </c>
      <c r="F1320" s="7" t="s">
        <v>6</v>
      </c>
      <c r="G1320" s="12"/>
      <c r="H1320" s="12"/>
      <c r="I1320" s="12"/>
      <c r="J1320" s="12"/>
      <c r="K1320" s="12"/>
      <c r="L1320" s="12"/>
      <c r="M1320" s="12"/>
      <c r="N1320" s="12"/>
      <c r="O1320" s="12"/>
      <c r="P1320" s="12"/>
      <c r="Q1320" s="12"/>
      <c r="R1320" s="12"/>
      <c r="S1320" s="12"/>
      <c r="T1320" s="12"/>
      <c r="U1320" s="12"/>
    </row>
    <row r="1321" spans="1:21" ht="47.25" x14ac:dyDescent="0.25">
      <c r="A1321" s="7" t="s">
        <v>3085</v>
      </c>
      <c r="B1321" s="7" t="s">
        <v>2197</v>
      </c>
      <c r="C1321" s="7"/>
      <c r="D1321" s="7" t="s">
        <v>3086</v>
      </c>
      <c r="E1321" s="7" t="s">
        <v>3087</v>
      </c>
      <c r="F1321" s="7" t="s">
        <v>6</v>
      </c>
      <c r="G1321" s="12"/>
      <c r="H1321" s="12"/>
      <c r="I1321" s="12"/>
      <c r="J1321" s="12"/>
      <c r="K1321" s="12"/>
      <c r="L1321" s="12"/>
      <c r="M1321" s="12"/>
      <c r="N1321" s="12"/>
      <c r="O1321" s="12"/>
      <c r="P1321" s="12"/>
      <c r="Q1321" s="12"/>
      <c r="R1321" s="12"/>
      <c r="S1321" s="12"/>
      <c r="T1321" s="12"/>
      <c r="U1321" s="12"/>
    </row>
    <row r="1322" spans="1:21" ht="31.5" x14ac:dyDescent="0.25">
      <c r="A1322" s="7" t="s">
        <v>3088</v>
      </c>
      <c r="B1322" s="7" t="s">
        <v>3089</v>
      </c>
      <c r="C1322" s="7"/>
      <c r="D1322" s="7" t="s">
        <v>3090</v>
      </c>
      <c r="E1322" s="7" t="s">
        <v>3091</v>
      </c>
      <c r="F1322" s="7" t="s">
        <v>6</v>
      </c>
      <c r="G1322" s="12"/>
      <c r="H1322" s="12"/>
      <c r="I1322" s="12"/>
      <c r="J1322" s="12"/>
      <c r="K1322" s="12"/>
      <c r="L1322" s="12"/>
      <c r="M1322" s="12"/>
      <c r="N1322" s="12"/>
      <c r="O1322" s="12"/>
      <c r="P1322" s="12"/>
      <c r="Q1322" s="12"/>
      <c r="R1322" s="12"/>
      <c r="S1322" s="12"/>
      <c r="T1322" s="12"/>
      <c r="U1322" s="12"/>
    </row>
    <row r="1323" spans="1:21" ht="31.5" x14ac:dyDescent="0.25">
      <c r="A1323" s="7" t="s">
        <v>4610</v>
      </c>
      <c r="B1323" s="7" t="s">
        <v>4611</v>
      </c>
      <c r="C1323" s="7"/>
      <c r="D1323" s="7" t="s">
        <v>1970</v>
      </c>
      <c r="E1323" s="7" t="s">
        <v>4612</v>
      </c>
      <c r="F1323" s="7" t="s">
        <v>6</v>
      </c>
      <c r="G1323" s="12"/>
      <c r="H1323" s="12"/>
      <c r="I1323" s="12"/>
      <c r="J1323" s="12"/>
      <c r="K1323" s="12"/>
      <c r="L1323" s="12"/>
      <c r="M1323" s="12"/>
      <c r="N1323" s="12"/>
      <c r="O1323" s="12"/>
      <c r="P1323" s="12"/>
      <c r="Q1323" s="12"/>
      <c r="R1323" s="12"/>
      <c r="S1323" s="12"/>
      <c r="T1323" s="12"/>
      <c r="U1323" s="12"/>
    </row>
    <row r="1324" spans="1:21" ht="47.25" x14ac:dyDescent="0.25">
      <c r="A1324" s="7" t="s">
        <v>2732</v>
      </c>
      <c r="B1324" s="7" t="s">
        <v>2733</v>
      </c>
      <c r="C1324" s="7"/>
      <c r="D1324" s="7" t="s">
        <v>2734</v>
      </c>
      <c r="E1324" s="7" t="s">
        <v>2735</v>
      </c>
      <c r="F1324" s="7" t="s">
        <v>6</v>
      </c>
      <c r="G1324" s="12"/>
      <c r="H1324" s="12"/>
      <c r="I1324" s="12"/>
      <c r="J1324" s="12"/>
      <c r="K1324" s="12"/>
      <c r="L1324" s="12"/>
      <c r="M1324" s="12"/>
      <c r="N1324" s="12"/>
      <c r="O1324" s="12"/>
      <c r="P1324" s="12"/>
      <c r="Q1324" s="12"/>
      <c r="R1324" s="12"/>
      <c r="S1324" s="12"/>
      <c r="T1324" s="12"/>
      <c r="U1324" s="12"/>
    </row>
    <row r="1325" spans="1:21" ht="31.5" x14ac:dyDescent="0.25">
      <c r="A1325" s="7" t="s">
        <v>2736</v>
      </c>
      <c r="B1325" s="7" t="s">
        <v>2733</v>
      </c>
      <c r="C1325" s="7"/>
      <c r="D1325" s="7" t="s">
        <v>2737</v>
      </c>
      <c r="E1325" s="7" t="s">
        <v>2738</v>
      </c>
      <c r="F1325" s="7" t="s">
        <v>6</v>
      </c>
      <c r="G1325" s="12"/>
      <c r="H1325" s="12"/>
      <c r="I1325" s="12"/>
      <c r="J1325" s="12"/>
      <c r="K1325" s="12"/>
      <c r="L1325" s="12"/>
      <c r="M1325" s="12"/>
      <c r="N1325" s="12"/>
      <c r="O1325" s="12"/>
      <c r="P1325" s="12"/>
      <c r="Q1325" s="12"/>
      <c r="R1325" s="12"/>
      <c r="S1325" s="12"/>
      <c r="T1325" s="12"/>
      <c r="U1325" s="12"/>
    </row>
    <row r="1326" spans="1:21" ht="47.25" x14ac:dyDescent="0.25">
      <c r="A1326" s="7" t="s">
        <v>2263</v>
      </c>
      <c r="B1326" s="7" t="s">
        <v>2264</v>
      </c>
      <c r="C1326" s="7" t="s">
        <v>21</v>
      </c>
      <c r="D1326" s="7" t="s">
        <v>2265</v>
      </c>
      <c r="E1326" s="7" t="s">
        <v>2266</v>
      </c>
      <c r="F1326" s="7" t="s">
        <v>6</v>
      </c>
      <c r="G1326" s="12"/>
      <c r="H1326" s="12"/>
      <c r="I1326" s="12"/>
      <c r="J1326" s="12"/>
      <c r="K1326" s="12"/>
      <c r="L1326" s="12"/>
      <c r="M1326" s="12"/>
      <c r="N1326" s="12"/>
      <c r="O1326" s="12"/>
      <c r="P1326" s="12"/>
      <c r="Q1326" s="12"/>
      <c r="R1326" s="12"/>
      <c r="S1326" s="12"/>
      <c r="T1326" s="12"/>
      <c r="U1326" s="12"/>
    </row>
    <row r="1327" spans="1:21" ht="31.5" x14ac:dyDescent="0.25">
      <c r="A1327" s="7" t="s">
        <v>1404</v>
      </c>
      <c r="B1327" s="7" t="s">
        <v>1405</v>
      </c>
      <c r="C1327" s="7"/>
      <c r="D1327" s="7" t="s">
        <v>1406</v>
      </c>
      <c r="E1327" s="7" t="s">
        <v>1407</v>
      </c>
      <c r="F1327" s="7" t="s">
        <v>6</v>
      </c>
      <c r="G1327" s="12"/>
      <c r="H1327" s="12"/>
      <c r="I1327" s="12"/>
      <c r="J1327" s="12"/>
      <c r="K1327" s="12"/>
      <c r="L1327" s="12"/>
      <c r="M1327" s="12"/>
      <c r="N1327" s="12"/>
      <c r="O1327" s="12"/>
      <c r="P1327" s="12"/>
      <c r="Q1327" s="12"/>
      <c r="R1327" s="12"/>
      <c r="S1327" s="12"/>
      <c r="T1327" s="12"/>
      <c r="U1327" s="12"/>
    </row>
    <row r="1328" spans="1:21" ht="31.5" x14ac:dyDescent="0.25">
      <c r="A1328" s="7" t="s">
        <v>4613</v>
      </c>
      <c r="B1328" s="7" t="s">
        <v>2268</v>
      </c>
      <c r="C1328" s="7" t="s">
        <v>1379</v>
      </c>
      <c r="D1328" s="7" t="s">
        <v>4614</v>
      </c>
      <c r="E1328" s="7" t="s">
        <v>4615</v>
      </c>
      <c r="F1328" s="7" t="s">
        <v>6</v>
      </c>
      <c r="G1328" s="12"/>
      <c r="H1328" s="12"/>
      <c r="I1328" s="12"/>
      <c r="J1328" s="12"/>
      <c r="K1328" s="12"/>
      <c r="L1328" s="12"/>
      <c r="M1328" s="12"/>
      <c r="N1328" s="12"/>
      <c r="O1328" s="12"/>
      <c r="P1328" s="12"/>
      <c r="Q1328" s="12"/>
      <c r="R1328" s="12"/>
      <c r="S1328" s="12"/>
      <c r="T1328" s="12"/>
      <c r="U1328" s="12"/>
    </row>
    <row r="1329" spans="1:21" ht="31.5" x14ac:dyDescent="0.25">
      <c r="A1329" s="7" t="s">
        <v>3092</v>
      </c>
      <c r="B1329" s="7" t="s">
        <v>3093</v>
      </c>
      <c r="C1329" s="7" t="s">
        <v>21</v>
      </c>
      <c r="D1329" s="7" t="s">
        <v>3094</v>
      </c>
      <c r="E1329" s="7" t="s">
        <v>3095</v>
      </c>
      <c r="F1329" s="7" t="s">
        <v>6</v>
      </c>
      <c r="G1329" s="12"/>
      <c r="H1329" s="12"/>
      <c r="I1329" s="12"/>
      <c r="J1329" s="12"/>
      <c r="K1329" s="12"/>
      <c r="L1329" s="12"/>
      <c r="M1329" s="12"/>
      <c r="N1329" s="12"/>
      <c r="O1329" s="12"/>
      <c r="P1329" s="12"/>
      <c r="Q1329" s="12"/>
      <c r="R1329" s="12"/>
      <c r="S1329" s="12"/>
      <c r="T1329" s="12"/>
      <c r="U1329" s="12"/>
    </row>
    <row r="1330" spans="1:21" ht="31.5" x14ac:dyDescent="0.25">
      <c r="A1330" s="7" t="s">
        <v>4178</v>
      </c>
      <c r="B1330" s="7"/>
      <c r="C1330" s="7"/>
      <c r="D1330" s="7" t="s">
        <v>4179</v>
      </c>
      <c r="E1330" s="7" t="s">
        <v>4180</v>
      </c>
      <c r="F1330" s="7" t="s">
        <v>1548</v>
      </c>
      <c r="G1330" s="12"/>
      <c r="H1330" s="12"/>
      <c r="I1330" s="12"/>
      <c r="J1330" s="12"/>
      <c r="K1330" s="12"/>
      <c r="L1330" s="12"/>
      <c r="M1330" s="12"/>
      <c r="N1330" s="12"/>
      <c r="O1330" s="12"/>
      <c r="P1330" s="12"/>
      <c r="Q1330" s="12"/>
      <c r="R1330" s="12"/>
      <c r="S1330" s="12"/>
      <c r="T1330" s="12"/>
      <c r="U1330" s="12"/>
    </row>
    <row r="1331" spans="1:21" ht="31.5" x14ac:dyDescent="0.25">
      <c r="A1331" s="7" t="s">
        <v>3096</v>
      </c>
      <c r="B1331" s="7" t="s">
        <v>3097</v>
      </c>
      <c r="C1331" s="7"/>
      <c r="D1331" s="7" t="s">
        <v>3098</v>
      </c>
      <c r="E1331" s="7" t="s">
        <v>3099</v>
      </c>
      <c r="F1331" s="7" t="s">
        <v>6</v>
      </c>
      <c r="G1331" s="12"/>
      <c r="H1331" s="12"/>
      <c r="I1331" s="12"/>
      <c r="J1331" s="12"/>
      <c r="K1331" s="12"/>
      <c r="L1331" s="12"/>
      <c r="M1331" s="12"/>
      <c r="N1331" s="12"/>
      <c r="O1331" s="12"/>
      <c r="P1331" s="12"/>
      <c r="Q1331" s="12"/>
      <c r="R1331" s="12"/>
      <c r="S1331" s="12"/>
      <c r="T1331" s="12"/>
      <c r="U1331" s="12"/>
    </row>
    <row r="1332" spans="1:21" ht="31.5" x14ac:dyDescent="0.25">
      <c r="A1332" s="7" t="s">
        <v>3100</v>
      </c>
      <c r="B1332" s="7" t="s">
        <v>3101</v>
      </c>
      <c r="C1332" s="7"/>
      <c r="D1332" s="7" t="s">
        <v>3102</v>
      </c>
      <c r="E1332" s="7" t="s">
        <v>3103</v>
      </c>
      <c r="F1332" s="7" t="s">
        <v>6</v>
      </c>
      <c r="G1332" s="12"/>
      <c r="H1332" s="12"/>
      <c r="I1332" s="12"/>
      <c r="J1332" s="12"/>
      <c r="K1332" s="12"/>
      <c r="L1332" s="12"/>
      <c r="M1332" s="12"/>
      <c r="N1332" s="12"/>
      <c r="O1332" s="12"/>
      <c r="P1332" s="12"/>
      <c r="Q1332" s="12"/>
      <c r="R1332" s="12"/>
      <c r="S1332" s="12"/>
      <c r="T1332" s="12"/>
      <c r="U1332" s="12"/>
    </row>
    <row r="1333" spans="1:21" ht="31.5" x14ac:dyDescent="0.25">
      <c r="A1333" s="7" t="s">
        <v>3104</v>
      </c>
      <c r="B1333" s="7"/>
      <c r="C1333" s="7"/>
      <c r="D1333" s="7" t="s">
        <v>3105</v>
      </c>
      <c r="E1333" s="7" t="s">
        <v>3106</v>
      </c>
      <c r="F1333" s="7" t="s">
        <v>6</v>
      </c>
      <c r="G1333" s="12"/>
      <c r="H1333" s="12"/>
      <c r="I1333" s="12"/>
      <c r="J1333" s="12"/>
      <c r="K1333" s="12"/>
      <c r="L1333" s="12"/>
      <c r="M1333" s="12"/>
      <c r="N1333" s="12"/>
      <c r="O1333" s="12"/>
      <c r="P1333" s="12"/>
      <c r="Q1333" s="12"/>
      <c r="R1333" s="12"/>
      <c r="S1333" s="12"/>
      <c r="T1333" s="12"/>
      <c r="U1333" s="12"/>
    </row>
    <row r="1334" spans="1:21" ht="78.75" x14ac:dyDescent="0.25">
      <c r="A1334" s="7" t="s">
        <v>2267</v>
      </c>
      <c r="B1334" s="7" t="s">
        <v>2268</v>
      </c>
      <c r="C1334" s="7"/>
      <c r="D1334" s="7" t="s">
        <v>2269</v>
      </c>
      <c r="E1334" s="7" t="s">
        <v>2270</v>
      </c>
      <c r="F1334" s="7" t="s">
        <v>6</v>
      </c>
      <c r="G1334" s="12"/>
      <c r="H1334" s="12"/>
      <c r="I1334" s="12"/>
      <c r="J1334" s="12"/>
      <c r="K1334" s="12"/>
      <c r="L1334" s="12"/>
      <c r="M1334" s="12"/>
      <c r="N1334" s="12"/>
      <c r="O1334" s="12"/>
      <c r="P1334" s="12"/>
      <c r="Q1334" s="12"/>
      <c r="R1334" s="12"/>
      <c r="S1334" s="12"/>
      <c r="T1334" s="12"/>
      <c r="U1334" s="12"/>
    </row>
    <row r="1335" spans="1:21" ht="31.5" x14ac:dyDescent="0.25">
      <c r="A1335" s="7" t="s">
        <v>3107</v>
      </c>
      <c r="B1335" s="7" t="s">
        <v>3108</v>
      </c>
      <c r="C1335" s="7"/>
      <c r="D1335" s="7" t="s">
        <v>3109</v>
      </c>
      <c r="E1335" s="7" t="s">
        <v>3110</v>
      </c>
      <c r="F1335" s="7" t="s">
        <v>6</v>
      </c>
      <c r="G1335" s="12"/>
      <c r="H1335" s="12"/>
      <c r="I1335" s="12"/>
      <c r="J1335" s="12"/>
      <c r="K1335" s="12"/>
      <c r="L1335" s="12"/>
      <c r="M1335" s="12"/>
      <c r="N1335" s="12"/>
      <c r="O1335" s="12"/>
      <c r="P1335" s="12"/>
      <c r="Q1335" s="12"/>
      <c r="R1335" s="12"/>
      <c r="S1335" s="12"/>
      <c r="T1335" s="12"/>
      <c r="U1335" s="12"/>
    </row>
    <row r="1336" spans="1:21" ht="31.5" x14ac:dyDescent="0.25">
      <c r="A1336" s="7" t="s">
        <v>2271</v>
      </c>
      <c r="B1336" s="7" t="s">
        <v>2272</v>
      </c>
      <c r="C1336" s="7"/>
      <c r="D1336" s="7" t="s">
        <v>2273</v>
      </c>
      <c r="E1336" s="7" t="s">
        <v>2274</v>
      </c>
      <c r="F1336" s="7" t="s">
        <v>6</v>
      </c>
      <c r="G1336" s="12"/>
      <c r="H1336" s="12"/>
      <c r="I1336" s="12"/>
      <c r="J1336" s="12"/>
      <c r="K1336" s="12"/>
      <c r="L1336" s="12"/>
      <c r="M1336" s="12"/>
      <c r="N1336" s="12"/>
      <c r="O1336" s="12"/>
      <c r="P1336" s="12"/>
      <c r="Q1336" s="12"/>
      <c r="R1336" s="12"/>
      <c r="S1336" s="12"/>
      <c r="T1336" s="12"/>
      <c r="U1336" s="12"/>
    </row>
    <row r="1337" spans="1:21" ht="63" x14ac:dyDescent="0.25">
      <c r="A1337" s="7" t="s">
        <v>4616</v>
      </c>
      <c r="B1337" s="7" t="s">
        <v>4617</v>
      </c>
      <c r="C1337" s="7"/>
      <c r="D1337" s="7" t="s">
        <v>4618</v>
      </c>
      <c r="E1337" s="7" t="s">
        <v>4619</v>
      </c>
      <c r="F1337" s="7" t="s">
        <v>6</v>
      </c>
      <c r="G1337" s="12"/>
      <c r="H1337" s="12"/>
      <c r="I1337" s="12"/>
      <c r="J1337" s="12"/>
      <c r="K1337" s="12"/>
      <c r="L1337" s="12"/>
      <c r="M1337" s="12"/>
      <c r="N1337" s="12"/>
      <c r="O1337" s="12"/>
      <c r="P1337" s="12"/>
      <c r="Q1337" s="12"/>
      <c r="R1337" s="12"/>
      <c r="S1337" s="12"/>
      <c r="T1337" s="12"/>
      <c r="U1337" s="12"/>
    </row>
    <row r="1338" spans="1:21" ht="31.5" x14ac:dyDescent="0.25">
      <c r="A1338" s="7" t="s">
        <v>2275</v>
      </c>
      <c r="B1338" s="7" t="s">
        <v>2276</v>
      </c>
      <c r="C1338" s="7"/>
      <c r="D1338" s="7" t="s">
        <v>107</v>
      </c>
      <c r="E1338" s="7" t="s">
        <v>2277</v>
      </c>
      <c r="F1338" s="7" t="s">
        <v>6</v>
      </c>
      <c r="G1338" s="12"/>
      <c r="H1338" s="12"/>
      <c r="I1338" s="12"/>
      <c r="J1338" s="12"/>
      <c r="K1338" s="12"/>
      <c r="L1338" s="12"/>
      <c r="M1338" s="12"/>
      <c r="N1338" s="12"/>
      <c r="O1338" s="12"/>
      <c r="P1338" s="12"/>
      <c r="Q1338" s="12"/>
      <c r="R1338" s="12"/>
      <c r="S1338" s="12"/>
      <c r="T1338" s="12"/>
      <c r="U1338" s="12"/>
    </row>
    <row r="1339" spans="1:21" ht="31.5" x14ac:dyDescent="0.25">
      <c r="A1339" s="7" t="s">
        <v>3111</v>
      </c>
      <c r="B1339" s="7" t="s">
        <v>2918</v>
      </c>
      <c r="C1339" s="7"/>
      <c r="D1339" s="7" t="s">
        <v>2055</v>
      </c>
      <c r="E1339" s="7" t="s">
        <v>3112</v>
      </c>
      <c r="F1339" s="7" t="s">
        <v>6</v>
      </c>
      <c r="G1339" s="12"/>
      <c r="H1339" s="12"/>
      <c r="I1339" s="12"/>
      <c r="J1339" s="12"/>
      <c r="K1339" s="12"/>
      <c r="L1339" s="12"/>
      <c r="M1339" s="12"/>
      <c r="N1339" s="12"/>
      <c r="O1339" s="12"/>
      <c r="P1339" s="12"/>
      <c r="Q1339" s="12"/>
      <c r="R1339" s="12"/>
      <c r="S1339" s="12"/>
      <c r="T1339" s="12"/>
      <c r="U1339" s="12"/>
    </row>
    <row r="1340" spans="1:21" ht="47.25" x14ac:dyDescent="0.25">
      <c r="A1340" s="7" t="s">
        <v>4620</v>
      </c>
      <c r="B1340" s="7" t="s">
        <v>4621</v>
      </c>
      <c r="C1340" s="7"/>
      <c r="D1340" s="7" t="s">
        <v>4622</v>
      </c>
      <c r="E1340" s="7" t="s">
        <v>4623</v>
      </c>
      <c r="F1340" s="7" t="s">
        <v>6</v>
      </c>
      <c r="G1340" s="12"/>
      <c r="H1340" s="12"/>
      <c r="I1340" s="12"/>
      <c r="J1340" s="12"/>
      <c r="K1340" s="12"/>
      <c r="L1340" s="12"/>
      <c r="M1340" s="12"/>
      <c r="N1340" s="12"/>
      <c r="O1340" s="12"/>
      <c r="P1340" s="12"/>
      <c r="Q1340" s="12"/>
      <c r="R1340" s="12"/>
      <c r="S1340" s="12"/>
      <c r="T1340" s="12"/>
      <c r="U1340" s="12"/>
    </row>
    <row r="1341" spans="1:21" ht="78.75" x14ac:dyDescent="0.25">
      <c r="A1341" s="7" t="s">
        <v>2278</v>
      </c>
      <c r="B1341" s="7"/>
      <c r="C1341" s="7"/>
      <c r="D1341" s="7" t="s">
        <v>2279</v>
      </c>
      <c r="E1341" s="7" t="s">
        <v>2280</v>
      </c>
      <c r="F1341" s="7" t="s">
        <v>6</v>
      </c>
      <c r="G1341" s="12"/>
      <c r="H1341" s="12"/>
      <c r="I1341" s="12"/>
      <c r="J1341" s="12"/>
      <c r="K1341" s="12"/>
      <c r="L1341" s="12"/>
      <c r="M1341" s="12"/>
      <c r="N1341" s="12"/>
      <c r="O1341" s="12"/>
      <c r="P1341" s="12"/>
      <c r="Q1341" s="12"/>
      <c r="R1341" s="12"/>
      <c r="S1341" s="12"/>
      <c r="T1341" s="12"/>
      <c r="U1341" s="12"/>
    </row>
    <row r="1342" spans="1:21" ht="31.5" x14ac:dyDescent="0.25">
      <c r="A1342" s="7" t="s">
        <v>3113</v>
      </c>
      <c r="B1342" s="7" t="s">
        <v>2918</v>
      </c>
      <c r="C1342" s="7"/>
      <c r="D1342" s="7" t="s">
        <v>781</v>
      </c>
      <c r="E1342" s="7" t="s">
        <v>3114</v>
      </c>
      <c r="F1342" s="7" t="s">
        <v>6</v>
      </c>
      <c r="G1342" s="12"/>
      <c r="H1342" s="12"/>
      <c r="I1342" s="12"/>
      <c r="J1342" s="12"/>
      <c r="K1342" s="12"/>
      <c r="L1342" s="12"/>
      <c r="M1342" s="12"/>
      <c r="N1342" s="12"/>
      <c r="O1342" s="12"/>
      <c r="P1342" s="12"/>
      <c r="Q1342" s="12"/>
      <c r="R1342" s="12"/>
      <c r="S1342" s="12"/>
      <c r="T1342" s="12"/>
      <c r="U1342" s="12"/>
    </row>
    <row r="1343" spans="1:21" ht="47.25" x14ac:dyDescent="0.25">
      <c r="A1343" s="7" t="s">
        <v>3115</v>
      </c>
      <c r="B1343" s="7"/>
      <c r="C1343" s="7"/>
      <c r="D1343" s="7" t="s">
        <v>3116</v>
      </c>
      <c r="E1343" s="7" t="s">
        <v>3117</v>
      </c>
      <c r="F1343" s="7" t="s">
        <v>6</v>
      </c>
      <c r="G1343" s="12"/>
      <c r="H1343" s="12"/>
      <c r="I1343" s="12"/>
      <c r="J1343" s="12"/>
      <c r="K1343" s="12"/>
      <c r="L1343" s="12"/>
      <c r="M1343" s="12"/>
      <c r="N1343" s="12"/>
      <c r="O1343" s="12"/>
      <c r="P1343" s="12"/>
      <c r="Q1343" s="12"/>
      <c r="R1343" s="12"/>
      <c r="S1343" s="12"/>
      <c r="T1343" s="12"/>
      <c r="U1343" s="12"/>
    </row>
    <row r="1344" spans="1:21" ht="31.5" x14ac:dyDescent="0.25">
      <c r="A1344" s="7" t="s">
        <v>2281</v>
      </c>
      <c r="B1344" s="7" t="s">
        <v>2282</v>
      </c>
      <c r="C1344" s="7"/>
      <c r="D1344" s="7" t="s">
        <v>2283</v>
      </c>
      <c r="E1344" s="7" t="s">
        <v>2284</v>
      </c>
      <c r="F1344" s="7" t="s">
        <v>6</v>
      </c>
      <c r="G1344" s="12"/>
      <c r="H1344" s="12"/>
      <c r="I1344" s="12"/>
      <c r="J1344" s="12"/>
      <c r="K1344" s="12"/>
      <c r="L1344" s="12"/>
      <c r="M1344" s="12"/>
      <c r="N1344" s="12"/>
      <c r="O1344" s="12"/>
      <c r="P1344" s="12"/>
      <c r="Q1344" s="12"/>
      <c r="R1344" s="12"/>
      <c r="S1344" s="12"/>
      <c r="T1344" s="12"/>
      <c r="U1344" s="12"/>
    </row>
    <row r="1345" spans="1:21" ht="31.5" x14ac:dyDescent="0.25">
      <c r="A1345" s="7" t="s">
        <v>3118</v>
      </c>
      <c r="B1345" s="7" t="s">
        <v>3119</v>
      </c>
      <c r="C1345" s="7"/>
      <c r="D1345" s="7" t="s">
        <v>3120</v>
      </c>
      <c r="E1345" s="7" t="s">
        <v>3121</v>
      </c>
      <c r="F1345" s="7" t="s">
        <v>6</v>
      </c>
      <c r="G1345" s="12"/>
      <c r="H1345" s="12"/>
      <c r="I1345" s="12"/>
      <c r="J1345" s="12"/>
      <c r="K1345" s="12"/>
      <c r="L1345" s="12"/>
      <c r="M1345" s="12"/>
      <c r="N1345" s="12"/>
      <c r="O1345" s="12"/>
      <c r="P1345" s="12"/>
      <c r="Q1345" s="12"/>
      <c r="R1345" s="12"/>
      <c r="S1345" s="12"/>
      <c r="T1345" s="12"/>
      <c r="U1345" s="12"/>
    </row>
    <row r="1346" spans="1:21" ht="31.5" x14ac:dyDescent="0.25">
      <c r="A1346" s="7" t="s">
        <v>3118</v>
      </c>
      <c r="B1346" s="7" t="s">
        <v>3119</v>
      </c>
      <c r="C1346" s="7"/>
      <c r="D1346" s="7" t="s">
        <v>3120</v>
      </c>
      <c r="E1346" s="7" t="s">
        <v>3122</v>
      </c>
      <c r="F1346" s="7" t="s">
        <v>6</v>
      </c>
      <c r="G1346" s="12"/>
      <c r="H1346" s="12"/>
      <c r="I1346" s="12"/>
      <c r="J1346" s="12"/>
      <c r="K1346" s="12"/>
      <c r="L1346" s="12"/>
      <c r="M1346" s="12"/>
      <c r="N1346" s="12"/>
      <c r="O1346" s="12"/>
      <c r="P1346" s="12"/>
      <c r="Q1346" s="12"/>
      <c r="R1346" s="12"/>
      <c r="S1346" s="12"/>
      <c r="T1346" s="12"/>
      <c r="U1346" s="12"/>
    </row>
    <row r="1347" spans="1:21" ht="31.5" x14ac:dyDescent="0.25">
      <c r="A1347" s="9" t="str">
        <f ca="1">IFERROR(__xludf.DUMMYFUNCTION("""COMPUTED_VALUE"""),"The law of evidence / I. H. Dennis.")</f>
        <v>The law of evidence / I. H. Dennis.</v>
      </c>
      <c r="B1347" s="10" t="str">
        <f ca="1">IFERROR(__xludf.DUMMYFUNCTION("""COMPUTED_VALUE"""),"Dennis, Ian Η.")</f>
        <v>Dennis, Ian Η.</v>
      </c>
      <c r="C1347" s="10" t="str">
        <f ca="1">IFERROR(__xludf.DUMMYFUNCTION("""COMPUTED_VALUE"""),"3rd ed.")</f>
        <v>3rd ed.</v>
      </c>
      <c r="D1347" s="9" t="str">
        <f ca="1">IFERROR(__xludf.DUMMYFUNCTION("""COMPUTED_VALUE"""),"London : Sweet &amp; Maxwell, 2007.")</f>
        <v>London : Sweet &amp; Maxwell, 2007.</v>
      </c>
      <c r="E1347" s="10" t="str">
        <f ca="1">IFERROR(__xludf.DUMMYFUNCTION("""COMPUTED_VALUE"""),"347.94 DenI l 2007")</f>
        <v>347.94 DenI l 2007</v>
      </c>
      <c r="F1347" s="11" t="str">
        <f ca="1">IFERROR(__xludf.DUMMYFUNCTION("""COMPUTED_VALUE"""),"Αίθουσα Αστικού και Αστικού Δικονομικού Δικαίου")</f>
        <v>Αίθουσα Αστικού και Αστικού Δικονομικού Δικαίου</v>
      </c>
      <c r="G1347" s="12"/>
      <c r="H1347" s="12"/>
      <c r="I1347" s="12"/>
      <c r="J1347" s="12"/>
      <c r="K1347" s="12"/>
      <c r="L1347" s="12"/>
      <c r="M1347" s="12"/>
      <c r="N1347" s="12"/>
      <c r="O1347" s="12"/>
      <c r="P1347" s="12"/>
      <c r="Q1347" s="12"/>
      <c r="R1347" s="12"/>
      <c r="S1347" s="12"/>
      <c r="T1347" s="12"/>
      <c r="U1347" s="12"/>
    </row>
    <row r="1348" spans="1:21" ht="47.25" x14ac:dyDescent="0.25">
      <c r="A1348" s="7" t="s">
        <v>1408</v>
      </c>
      <c r="B1348" s="7" t="s">
        <v>1409</v>
      </c>
      <c r="C1348" s="7"/>
      <c r="D1348" s="7" t="s">
        <v>1410</v>
      </c>
      <c r="E1348" s="7" t="s">
        <v>1411</v>
      </c>
      <c r="F1348" s="7" t="s">
        <v>6</v>
      </c>
      <c r="G1348" s="12"/>
      <c r="H1348" s="12"/>
      <c r="I1348" s="12"/>
      <c r="J1348" s="12"/>
      <c r="K1348" s="12"/>
      <c r="L1348" s="12"/>
      <c r="M1348" s="12"/>
      <c r="N1348" s="12"/>
      <c r="O1348" s="12"/>
      <c r="P1348" s="12"/>
      <c r="Q1348" s="12"/>
      <c r="R1348" s="12"/>
      <c r="S1348" s="12"/>
      <c r="T1348" s="12"/>
      <c r="U1348" s="12"/>
    </row>
    <row r="1349" spans="1:21" ht="31.5" x14ac:dyDescent="0.25">
      <c r="A1349" s="7" t="s">
        <v>1412</v>
      </c>
      <c r="B1349" s="7" t="s">
        <v>1413</v>
      </c>
      <c r="C1349" s="7"/>
      <c r="D1349" s="7" t="s">
        <v>1414</v>
      </c>
      <c r="E1349" s="7" t="s">
        <v>1415</v>
      </c>
      <c r="F1349" s="7" t="s">
        <v>6</v>
      </c>
      <c r="G1349" s="12"/>
      <c r="H1349" s="12"/>
      <c r="I1349" s="12"/>
      <c r="J1349" s="12"/>
      <c r="K1349" s="12"/>
      <c r="L1349" s="12"/>
      <c r="M1349" s="12"/>
      <c r="N1349" s="12"/>
      <c r="O1349" s="12"/>
      <c r="P1349" s="12"/>
      <c r="Q1349" s="12"/>
      <c r="R1349" s="12"/>
      <c r="S1349" s="12"/>
      <c r="T1349" s="12"/>
      <c r="U1349" s="12"/>
    </row>
    <row r="1350" spans="1:21" ht="31.5" x14ac:dyDescent="0.25">
      <c r="A1350" s="7" t="s">
        <v>3123</v>
      </c>
      <c r="B1350" s="7" t="s">
        <v>3124</v>
      </c>
      <c r="C1350" s="7" t="s">
        <v>1051</v>
      </c>
      <c r="D1350" s="7" t="s">
        <v>3125</v>
      </c>
      <c r="E1350" s="7" t="s">
        <v>3126</v>
      </c>
      <c r="F1350" s="7" t="s">
        <v>6</v>
      </c>
      <c r="G1350" s="12"/>
      <c r="H1350" s="12"/>
      <c r="I1350" s="12"/>
      <c r="J1350" s="12"/>
      <c r="K1350" s="12"/>
      <c r="L1350" s="12"/>
      <c r="M1350" s="12"/>
      <c r="N1350" s="12"/>
      <c r="O1350" s="12"/>
      <c r="P1350" s="12"/>
      <c r="Q1350" s="12"/>
      <c r="R1350" s="12"/>
      <c r="S1350" s="12"/>
      <c r="T1350" s="12"/>
      <c r="U1350" s="12"/>
    </row>
    <row r="1351" spans="1:21" ht="31.5" x14ac:dyDescent="0.25">
      <c r="A1351" s="9" t="str">
        <f ca="1">IFERROR(__xludf.DUMMYFUNCTION("""COMPUTED_VALUE"""),"Evidence in a Nutshell / Christina Mcalhone, Michael Stockdale.")</f>
        <v>Evidence in a Nutshell / Christina Mcalhone, Michael Stockdale.</v>
      </c>
      <c r="B1351" s="10" t="str">
        <f ca="1">IFERROR(__xludf.DUMMYFUNCTION("""COMPUTED_VALUE"""),"Stockdale, Michael (Michael William)")</f>
        <v>Stockdale, Michael (Michael William)</v>
      </c>
      <c r="C1351" s="10" t="str">
        <f ca="1">IFERROR(__xludf.DUMMYFUNCTION("""COMPUTED_VALUE"""),"5th ed.")</f>
        <v>5th ed.</v>
      </c>
      <c r="D1351" s="9" t="str">
        <f ca="1">IFERROR(__xludf.DUMMYFUNCTION("""COMPUTED_VALUE"""),"London : Sweet &amp; Maxwell, 2008.")</f>
        <v>London : Sweet &amp; Maxwell, 2008.</v>
      </c>
      <c r="E1351" s="10" t="str">
        <f ca="1">IFERROR(__xludf.DUMMYFUNCTION("""COMPUTED_VALUE"""),"347.94 StoM e 2008")</f>
        <v>347.94 StoM e 2008</v>
      </c>
      <c r="F1351" s="11" t="str">
        <f ca="1">IFERROR(__xludf.DUMMYFUNCTION("""COMPUTED_VALUE"""),"Αίθουσα Αστικού και Αστικού Δικονομικού Δικαίου")</f>
        <v>Αίθουσα Αστικού και Αστικού Δικονομικού Δικαίου</v>
      </c>
      <c r="G1351" s="12"/>
      <c r="H1351" s="12"/>
      <c r="I1351" s="12"/>
      <c r="J1351" s="12"/>
      <c r="K1351" s="12"/>
      <c r="L1351" s="12"/>
      <c r="M1351" s="12"/>
      <c r="N1351" s="12"/>
      <c r="O1351" s="12"/>
      <c r="P1351" s="12"/>
      <c r="Q1351" s="12"/>
      <c r="R1351" s="12"/>
      <c r="S1351" s="12"/>
      <c r="T1351" s="12"/>
      <c r="U1351" s="12"/>
    </row>
    <row r="1352" spans="1:21" ht="31.5" x14ac:dyDescent="0.25">
      <c r="A1352" s="7" t="s">
        <v>4181</v>
      </c>
      <c r="B1352" s="7" t="s">
        <v>4182</v>
      </c>
      <c r="C1352" s="7"/>
      <c r="D1352" s="7" t="s">
        <v>4183</v>
      </c>
      <c r="E1352" s="7" t="s">
        <v>4184</v>
      </c>
      <c r="F1352" s="7" t="s">
        <v>1548</v>
      </c>
      <c r="G1352" s="12"/>
      <c r="H1352" s="12"/>
      <c r="I1352" s="12"/>
      <c r="J1352" s="12"/>
      <c r="K1352" s="12"/>
      <c r="L1352" s="12"/>
      <c r="M1352" s="12"/>
      <c r="N1352" s="12"/>
      <c r="O1352" s="12"/>
      <c r="P1352" s="12"/>
      <c r="Q1352" s="12"/>
      <c r="R1352" s="12"/>
      <c r="S1352" s="12"/>
      <c r="T1352" s="12"/>
      <c r="U1352" s="12"/>
    </row>
    <row r="1353" spans="1:21" ht="47.25" x14ac:dyDescent="0.25">
      <c r="A1353" s="7" t="s">
        <v>4624</v>
      </c>
      <c r="B1353" s="7" t="s">
        <v>4625</v>
      </c>
      <c r="C1353" s="7"/>
      <c r="D1353" s="7" t="s">
        <v>4626</v>
      </c>
      <c r="E1353" s="7" t="s">
        <v>4627</v>
      </c>
      <c r="F1353" s="7" t="s">
        <v>6</v>
      </c>
      <c r="G1353" s="12"/>
      <c r="H1353" s="12"/>
      <c r="I1353" s="12"/>
      <c r="J1353" s="12"/>
      <c r="K1353" s="12"/>
      <c r="L1353" s="12"/>
      <c r="M1353" s="12"/>
      <c r="N1353" s="12"/>
      <c r="O1353" s="12"/>
      <c r="P1353" s="12"/>
      <c r="Q1353" s="12"/>
      <c r="R1353" s="12"/>
      <c r="S1353" s="12"/>
      <c r="T1353" s="12"/>
      <c r="U1353" s="12"/>
    </row>
    <row r="1354" spans="1:21" ht="63" x14ac:dyDescent="0.25">
      <c r="A1354" s="7" t="s">
        <v>1416</v>
      </c>
      <c r="B1354" s="7" t="s">
        <v>1417</v>
      </c>
      <c r="C1354" s="7"/>
      <c r="D1354" s="7" t="s">
        <v>1418</v>
      </c>
      <c r="E1354" s="7" t="s">
        <v>1419</v>
      </c>
      <c r="F1354" s="7" t="s">
        <v>6</v>
      </c>
      <c r="G1354" s="12"/>
      <c r="H1354" s="12"/>
      <c r="I1354" s="12"/>
      <c r="J1354" s="12"/>
      <c r="K1354" s="12"/>
      <c r="L1354" s="12"/>
      <c r="M1354" s="12"/>
      <c r="N1354" s="12"/>
      <c r="O1354" s="12"/>
      <c r="P1354" s="12"/>
      <c r="Q1354" s="12"/>
      <c r="R1354" s="12"/>
      <c r="S1354" s="12"/>
      <c r="T1354" s="12"/>
      <c r="U1354" s="12"/>
    </row>
    <row r="1355" spans="1:21" ht="31.5" x14ac:dyDescent="0.25">
      <c r="A1355" s="7" t="s">
        <v>3127</v>
      </c>
      <c r="B1355" s="7" t="s">
        <v>3128</v>
      </c>
      <c r="C1355" s="7"/>
      <c r="D1355" s="7" t="s">
        <v>3129</v>
      </c>
      <c r="E1355" s="7" t="s">
        <v>3130</v>
      </c>
      <c r="F1355" s="7" t="s">
        <v>6</v>
      </c>
      <c r="G1355" s="12"/>
      <c r="H1355" s="12"/>
      <c r="I1355" s="12"/>
      <c r="J1355" s="12"/>
      <c r="K1355" s="12"/>
      <c r="L1355" s="12"/>
      <c r="M1355" s="12"/>
      <c r="N1355" s="12"/>
      <c r="O1355" s="12"/>
      <c r="P1355" s="12"/>
      <c r="Q1355" s="12"/>
      <c r="R1355" s="12"/>
      <c r="S1355" s="12"/>
      <c r="T1355" s="12"/>
      <c r="U1355" s="12"/>
    </row>
    <row r="1356" spans="1:21" ht="31.5" x14ac:dyDescent="0.25">
      <c r="A1356" s="7" t="s">
        <v>3131</v>
      </c>
      <c r="B1356" s="7" t="s">
        <v>3132</v>
      </c>
      <c r="C1356" s="7" t="s">
        <v>1051</v>
      </c>
      <c r="D1356" s="7" t="s">
        <v>3133</v>
      </c>
      <c r="E1356" s="7" t="s">
        <v>3134</v>
      </c>
      <c r="F1356" s="7" t="s">
        <v>6</v>
      </c>
      <c r="G1356" s="12"/>
      <c r="H1356" s="12"/>
      <c r="I1356" s="12"/>
      <c r="J1356" s="12"/>
      <c r="K1356" s="12"/>
      <c r="L1356" s="12"/>
      <c r="M1356" s="12"/>
      <c r="N1356" s="12"/>
      <c r="O1356" s="12"/>
      <c r="P1356" s="12"/>
      <c r="Q1356" s="12"/>
      <c r="R1356" s="12"/>
      <c r="S1356" s="12"/>
      <c r="T1356" s="12"/>
      <c r="U1356" s="12"/>
    </row>
    <row r="1357" spans="1:21" ht="31.5" x14ac:dyDescent="0.25">
      <c r="A1357" s="7" t="s">
        <v>2285</v>
      </c>
      <c r="B1357" s="7" t="s">
        <v>2286</v>
      </c>
      <c r="C1357" s="7" t="s">
        <v>55</v>
      </c>
      <c r="D1357" s="7" t="s">
        <v>2287</v>
      </c>
      <c r="E1357" s="7" t="s">
        <v>2288</v>
      </c>
      <c r="F1357" s="7" t="s">
        <v>6</v>
      </c>
      <c r="G1357" s="12"/>
      <c r="H1357" s="12"/>
      <c r="I1357" s="12"/>
      <c r="J1357" s="12"/>
      <c r="K1357" s="12"/>
      <c r="L1357" s="12"/>
      <c r="M1357" s="12"/>
      <c r="N1357" s="12"/>
      <c r="O1357" s="12"/>
      <c r="P1357" s="12"/>
      <c r="Q1357" s="12"/>
      <c r="R1357" s="12"/>
      <c r="S1357" s="12"/>
      <c r="T1357" s="12"/>
      <c r="U1357" s="12"/>
    </row>
    <row r="1358" spans="1:21" ht="63" x14ac:dyDescent="0.25">
      <c r="A1358" s="7" t="s">
        <v>3135</v>
      </c>
      <c r="B1358" s="7"/>
      <c r="C1358" s="7"/>
      <c r="D1358" s="7" t="s">
        <v>3136</v>
      </c>
      <c r="E1358" s="7" t="s">
        <v>3137</v>
      </c>
      <c r="F1358" s="7" t="s">
        <v>6</v>
      </c>
      <c r="G1358" s="12"/>
      <c r="H1358" s="12"/>
      <c r="I1358" s="12"/>
      <c r="J1358" s="12"/>
      <c r="K1358" s="12"/>
      <c r="L1358" s="12"/>
      <c r="M1358" s="12"/>
      <c r="N1358" s="12"/>
      <c r="O1358" s="12"/>
      <c r="P1358" s="12"/>
      <c r="Q1358" s="12"/>
      <c r="R1358" s="12"/>
      <c r="S1358" s="12"/>
      <c r="T1358" s="12"/>
      <c r="U1358" s="12"/>
    </row>
    <row r="1359" spans="1:21" ht="31.5" x14ac:dyDescent="0.25">
      <c r="A1359" s="7" t="s">
        <v>2289</v>
      </c>
      <c r="B1359" s="7" t="s">
        <v>2290</v>
      </c>
      <c r="C1359" s="7" t="s">
        <v>2031</v>
      </c>
      <c r="D1359" s="7" t="s">
        <v>2291</v>
      </c>
      <c r="E1359" s="7" t="s">
        <v>2292</v>
      </c>
      <c r="F1359" s="7" t="s">
        <v>6</v>
      </c>
      <c r="G1359" s="12"/>
      <c r="H1359" s="12"/>
      <c r="I1359" s="12"/>
      <c r="J1359" s="12"/>
      <c r="K1359" s="12"/>
      <c r="L1359" s="12"/>
      <c r="M1359" s="12"/>
      <c r="N1359" s="12"/>
      <c r="O1359" s="12"/>
      <c r="P1359" s="12"/>
      <c r="Q1359" s="12"/>
      <c r="R1359" s="12"/>
      <c r="S1359" s="12"/>
      <c r="T1359" s="12"/>
      <c r="U1359" s="12"/>
    </row>
    <row r="1360" spans="1:21" ht="31.5" x14ac:dyDescent="0.25">
      <c r="A1360" s="7" t="s">
        <v>2293</v>
      </c>
      <c r="B1360" s="7" t="s">
        <v>2294</v>
      </c>
      <c r="C1360" s="7"/>
      <c r="D1360" s="7" t="s">
        <v>2295</v>
      </c>
      <c r="E1360" s="7" t="s">
        <v>2296</v>
      </c>
      <c r="F1360" s="7" t="s">
        <v>6</v>
      </c>
      <c r="G1360" s="12"/>
      <c r="H1360" s="12"/>
      <c r="I1360" s="12"/>
      <c r="J1360" s="12"/>
      <c r="K1360" s="12"/>
      <c r="L1360" s="12"/>
      <c r="M1360" s="12"/>
      <c r="N1360" s="12"/>
      <c r="O1360" s="12"/>
      <c r="P1360" s="12"/>
      <c r="Q1360" s="12"/>
      <c r="R1360" s="12"/>
      <c r="S1360" s="12"/>
      <c r="T1360" s="12"/>
      <c r="U1360" s="12"/>
    </row>
    <row r="1361" spans="1:21" ht="31.5" x14ac:dyDescent="0.25">
      <c r="A1361" s="7" t="s">
        <v>2297</v>
      </c>
      <c r="B1361" s="7" t="s">
        <v>2298</v>
      </c>
      <c r="C1361" s="7"/>
      <c r="D1361" s="7" t="s">
        <v>2299</v>
      </c>
      <c r="E1361" s="7" t="s">
        <v>2300</v>
      </c>
      <c r="F1361" s="7" t="s">
        <v>6</v>
      </c>
      <c r="G1361" s="12"/>
      <c r="H1361" s="12"/>
      <c r="I1361" s="12"/>
      <c r="J1361" s="12"/>
      <c r="K1361" s="12"/>
      <c r="L1361" s="12"/>
      <c r="M1361" s="12"/>
      <c r="N1361" s="12"/>
      <c r="O1361" s="12"/>
      <c r="P1361" s="12"/>
      <c r="Q1361" s="12"/>
      <c r="R1361" s="12"/>
      <c r="S1361" s="12"/>
      <c r="T1361" s="12"/>
      <c r="U1361" s="12"/>
    </row>
    <row r="1362" spans="1:21" ht="252" x14ac:dyDescent="0.25">
      <c r="A1362" s="9" t="str">
        <f ca="1">IFERROR(__xludf.DUMMYFUNCTION("""COMPUTED_VALUE"""),"Kommentar zur Exekutionsordnung / von Georg Neumann und Ludwig Lichtblau.")</f>
        <v>Kommentar zur Exekutionsordnung / von Georg Neumann und Ludwig Lichtblau.</v>
      </c>
      <c r="B1362" s="10" t="str">
        <f ca="1">IFERROR(__xludf.DUMMYFUNCTION("""COMPUTED_VALUE"""),"Neumann, Georg.")</f>
        <v>Neumann, Georg.</v>
      </c>
      <c r="C1362" s="10" t="str">
        <f ca="1">IFERROR(__xludf.DUMMYFUNCTION("""COMPUTED_VALUE"""),"4., vollstandig neubearbeitete Aufl./ herausgegeben von Ludwig Viktor Heller, Franz Berger, Leopold Stix.")</f>
        <v>4., vollstandig neubearbeitete Aufl./ herausgegeben von Ludwig Viktor Heller, Franz Berger, Leopold Stix.</v>
      </c>
      <c r="D1362" s="9" t="str">
        <f ca="1">IFERROR(__xludf.DUMMYFUNCTION("""COMPUTED_VALUE"""),"Wien : Manz, 1969-1976.")</f>
        <v>Wien : Manz, 1969-1976.</v>
      </c>
      <c r="E1362" s="10" t="str">
        <f ca="1">IFERROR(__xludf.DUMMYFUNCTION("""COMPUTED_VALUE"""),"347.952 NeuG k 1969 1")</f>
        <v>347.952 NeuG k 1969 1</v>
      </c>
      <c r="F1362" s="11" t="str">
        <f ca="1">IFERROR(__xludf.DUMMYFUNCTION("""COMPUTED_VALUE"""),"Αίθουσα Αστικού και Αστικού Δικονομικού Δικαίου")</f>
        <v>Αίθουσα Αστικού και Αστικού Δικονομικού Δικαίου</v>
      </c>
      <c r="G1362" s="12"/>
      <c r="H1362" s="12"/>
      <c r="I1362" s="12"/>
      <c r="J1362" s="12"/>
      <c r="K1362" s="12"/>
      <c r="L1362" s="12"/>
      <c r="M1362" s="12"/>
      <c r="N1362" s="12"/>
      <c r="O1362" s="12"/>
      <c r="P1362" s="12"/>
      <c r="Q1362" s="12"/>
      <c r="R1362" s="12"/>
      <c r="S1362" s="12"/>
      <c r="T1362" s="12"/>
      <c r="U1362" s="12"/>
    </row>
    <row r="1363" spans="1:21" ht="252" x14ac:dyDescent="0.25">
      <c r="A1363" s="9" t="str">
        <f ca="1">IFERROR(__xludf.DUMMYFUNCTION("""COMPUTED_VALUE"""),"Kommentar zur Exekutionsordnung / von Georg Neumann und Ludwig Lichtblau.")</f>
        <v>Kommentar zur Exekutionsordnung / von Georg Neumann und Ludwig Lichtblau.</v>
      </c>
      <c r="B1363" s="10" t="str">
        <f ca="1">IFERROR(__xludf.DUMMYFUNCTION("""COMPUTED_VALUE"""),"Neumann, Georg.")</f>
        <v>Neumann, Georg.</v>
      </c>
      <c r="C1363" s="10" t="str">
        <f ca="1">IFERROR(__xludf.DUMMYFUNCTION("""COMPUTED_VALUE"""),"4., vollstandig neubearbeitete Aufl./ herausgegeben von Ludwig Viktor Heller, Franz Berger, Leopold Stix.")</f>
        <v>4., vollstandig neubearbeitete Aufl./ herausgegeben von Ludwig Viktor Heller, Franz Berger, Leopold Stix.</v>
      </c>
      <c r="D1363" s="9" t="str">
        <f ca="1">IFERROR(__xludf.DUMMYFUNCTION("""COMPUTED_VALUE"""),"Wien : Manz, 1969-1976.")</f>
        <v>Wien : Manz, 1969-1976.</v>
      </c>
      <c r="E1363" s="10" t="str">
        <f ca="1">IFERROR(__xludf.DUMMYFUNCTION("""COMPUTED_VALUE"""),"347.952 NeuG k 1972 2")</f>
        <v>347.952 NeuG k 1972 2</v>
      </c>
      <c r="F1363" s="11" t="str">
        <f ca="1">IFERROR(__xludf.DUMMYFUNCTION("""COMPUTED_VALUE"""),"Αίθουσα Αστικού και Αστικού Δικονομικού Δικαίου")</f>
        <v>Αίθουσα Αστικού και Αστικού Δικονομικού Δικαίου</v>
      </c>
      <c r="G1363" s="12"/>
      <c r="H1363" s="12"/>
      <c r="I1363" s="12"/>
      <c r="J1363" s="12"/>
      <c r="K1363" s="12"/>
      <c r="L1363" s="12"/>
      <c r="M1363" s="12"/>
      <c r="N1363" s="12"/>
      <c r="O1363" s="12"/>
      <c r="P1363" s="12"/>
      <c r="Q1363" s="12"/>
      <c r="R1363" s="12"/>
      <c r="S1363" s="12"/>
      <c r="T1363" s="12"/>
      <c r="U1363" s="12"/>
    </row>
    <row r="1364" spans="1:21" ht="31.5" x14ac:dyDescent="0.25">
      <c r="A1364" s="7" t="s">
        <v>1420</v>
      </c>
      <c r="B1364" s="7" t="s">
        <v>1421</v>
      </c>
      <c r="C1364" s="7"/>
      <c r="D1364" s="7" t="s">
        <v>1422</v>
      </c>
      <c r="E1364" s="7" t="s">
        <v>1423</v>
      </c>
      <c r="F1364" s="7" t="s">
        <v>6</v>
      </c>
      <c r="G1364" s="12"/>
      <c r="H1364" s="12"/>
      <c r="I1364" s="12"/>
      <c r="J1364" s="12"/>
      <c r="K1364" s="12"/>
      <c r="L1364" s="12"/>
      <c r="M1364" s="12"/>
      <c r="N1364" s="12"/>
      <c r="O1364" s="12"/>
      <c r="P1364" s="12"/>
      <c r="Q1364" s="12"/>
      <c r="R1364" s="12"/>
      <c r="S1364" s="12"/>
      <c r="T1364" s="12"/>
      <c r="U1364" s="12"/>
    </row>
    <row r="1365" spans="1:21" ht="31.5" x14ac:dyDescent="0.25">
      <c r="A1365" s="7" t="s">
        <v>2739</v>
      </c>
      <c r="B1365" s="7" t="s">
        <v>1448</v>
      </c>
      <c r="C1365" s="7" t="s">
        <v>2031</v>
      </c>
      <c r="D1365" s="7" t="s">
        <v>2740</v>
      </c>
      <c r="E1365" s="7" t="s">
        <v>2741</v>
      </c>
      <c r="F1365" s="7" t="s">
        <v>6</v>
      </c>
      <c r="G1365" s="12"/>
      <c r="H1365" s="12"/>
      <c r="I1365" s="12"/>
      <c r="J1365" s="12"/>
      <c r="K1365" s="12"/>
      <c r="L1365" s="12"/>
      <c r="M1365" s="12"/>
      <c r="N1365" s="12"/>
      <c r="O1365" s="12"/>
      <c r="P1365" s="12"/>
      <c r="Q1365" s="12"/>
      <c r="R1365" s="12"/>
      <c r="S1365" s="12"/>
      <c r="T1365" s="12"/>
      <c r="U1365" s="12"/>
    </row>
    <row r="1366" spans="1:21" ht="78.75" x14ac:dyDescent="0.25">
      <c r="A1366" s="7" t="s">
        <v>3138</v>
      </c>
      <c r="B1366" s="7" t="s">
        <v>2203</v>
      </c>
      <c r="C1366" s="7" t="s">
        <v>3139</v>
      </c>
      <c r="D1366" s="7" t="s">
        <v>3140</v>
      </c>
      <c r="E1366" s="7" t="s">
        <v>3141</v>
      </c>
      <c r="F1366" s="7" t="s">
        <v>6</v>
      </c>
      <c r="G1366" s="12"/>
      <c r="H1366" s="12"/>
      <c r="I1366" s="12"/>
      <c r="J1366" s="12"/>
      <c r="K1366" s="12"/>
      <c r="L1366" s="12"/>
      <c r="M1366" s="12"/>
      <c r="N1366" s="12"/>
      <c r="O1366" s="12"/>
      <c r="P1366" s="12"/>
      <c r="Q1366" s="12"/>
      <c r="R1366" s="12"/>
      <c r="S1366" s="12"/>
      <c r="T1366" s="12"/>
      <c r="U1366" s="12"/>
    </row>
    <row r="1367" spans="1:21" ht="31.5" x14ac:dyDescent="0.25">
      <c r="A1367" s="7" t="s">
        <v>2301</v>
      </c>
      <c r="B1367" s="7" t="s">
        <v>2302</v>
      </c>
      <c r="C1367" s="7"/>
      <c r="D1367" s="7" t="s">
        <v>2303</v>
      </c>
      <c r="E1367" s="7" t="s">
        <v>2304</v>
      </c>
      <c r="F1367" s="7" t="s">
        <v>6</v>
      </c>
      <c r="G1367" s="12"/>
      <c r="H1367" s="12"/>
      <c r="I1367" s="12"/>
      <c r="J1367" s="12"/>
      <c r="K1367" s="12"/>
      <c r="L1367" s="12"/>
      <c r="M1367" s="12"/>
      <c r="N1367" s="12"/>
      <c r="O1367" s="12"/>
      <c r="P1367" s="12"/>
      <c r="Q1367" s="12"/>
      <c r="R1367" s="12"/>
      <c r="S1367" s="12"/>
      <c r="T1367" s="12"/>
      <c r="U1367" s="12"/>
    </row>
    <row r="1368" spans="1:21" ht="31.5" x14ac:dyDescent="0.25">
      <c r="A1368" s="9" t="str">
        <f ca="1">IFERROR(__xludf.DUMMYFUNCTION("""COMPUTED_VALUE"""),"The Swedish Enforcement Code.")</f>
        <v>The Swedish Enforcement Code.</v>
      </c>
      <c r="B1368" s="10"/>
      <c r="C1368" s="10"/>
      <c r="D1368" s="9" t="str">
        <f ca="1">IFERROR(__xludf.DUMMYFUNCTION("""COMPUTED_VALUE"""),"Stockholm : Fritzes, 2002.")</f>
        <v>Stockholm : Fritzes, 2002.</v>
      </c>
      <c r="E1368" s="10" t="str">
        <f ca="1">IFERROR(__xludf.DUMMYFUNCTION("""COMPUTED_VALUE"""),"347.952 SEC 2002")</f>
        <v>347.952 SEC 2002</v>
      </c>
      <c r="F1368" s="11" t="str">
        <f ca="1">IFERROR(__xludf.DUMMYFUNCTION("""COMPUTED_VALUE"""),"Αίθουσα Αστικού και Αστικού Δικονομικού Δικαίου")</f>
        <v>Αίθουσα Αστικού και Αστικού Δικονομικού Δικαίου</v>
      </c>
      <c r="G1368" s="12"/>
      <c r="H1368" s="12"/>
      <c r="I1368" s="12"/>
      <c r="J1368" s="12"/>
      <c r="K1368" s="12"/>
      <c r="L1368" s="12"/>
      <c r="M1368" s="12"/>
      <c r="N1368" s="12"/>
      <c r="O1368" s="12"/>
      <c r="P1368" s="12"/>
      <c r="Q1368" s="12"/>
      <c r="R1368" s="12"/>
      <c r="S1368" s="12"/>
      <c r="T1368" s="12"/>
      <c r="U1368" s="12"/>
    </row>
    <row r="1369" spans="1:21" ht="47.25" x14ac:dyDescent="0.25">
      <c r="A1369" s="7" t="s">
        <v>3142</v>
      </c>
      <c r="B1369" s="7" t="s">
        <v>3143</v>
      </c>
      <c r="C1369" s="7"/>
      <c r="D1369" s="7" t="s">
        <v>3144</v>
      </c>
      <c r="E1369" s="7" t="s">
        <v>3145</v>
      </c>
      <c r="F1369" s="7" t="s">
        <v>6</v>
      </c>
      <c r="G1369" s="12"/>
      <c r="H1369" s="12"/>
      <c r="I1369" s="12"/>
      <c r="J1369" s="12"/>
      <c r="K1369" s="12"/>
      <c r="L1369" s="12"/>
      <c r="M1369" s="12"/>
      <c r="N1369" s="12"/>
      <c r="O1369" s="12"/>
      <c r="P1369" s="12"/>
      <c r="Q1369" s="12"/>
      <c r="R1369" s="12"/>
      <c r="S1369" s="12"/>
      <c r="T1369" s="12"/>
      <c r="U1369" s="12"/>
    </row>
    <row r="1370" spans="1:21" ht="31.5" x14ac:dyDescent="0.25">
      <c r="A1370" s="7" t="s">
        <v>3146</v>
      </c>
      <c r="B1370" s="7" t="s">
        <v>2268</v>
      </c>
      <c r="C1370" s="7"/>
      <c r="D1370" s="7" t="s">
        <v>3147</v>
      </c>
      <c r="E1370" s="7" t="s">
        <v>3148</v>
      </c>
      <c r="F1370" s="7" t="s">
        <v>6</v>
      </c>
      <c r="G1370" s="12"/>
      <c r="H1370" s="12"/>
      <c r="I1370" s="12"/>
      <c r="J1370" s="12"/>
      <c r="K1370" s="12"/>
      <c r="L1370" s="12"/>
      <c r="M1370" s="12"/>
      <c r="N1370" s="12"/>
      <c r="O1370" s="12"/>
      <c r="P1370" s="12"/>
      <c r="Q1370" s="12"/>
      <c r="R1370" s="12"/>
      <c r="S1370" s="12"/>
      <c r="T1370" s="12"/>
      <c r="U1370" s="12"/>
    </row>
    <row r="1371" spans="1:21" ht="31.5" x14ac:dyDescent="0.25">
      <c r="A1371" s="7" t="s">
        <v>1424</v>
      </c>
      <c r="B1371" s="7" t="s">
        <v>1425</v>
      </c>
      <c r="C1371" s="7" t="s">
        <v>1426</v>
      </c>
      <c r="D1371" s="7" t="s">
        <v>1427</v>
      </c>
      <c r="E1371" s="7" t="s">
        <v>1428</v>
      </c>
      <c r="F1371" s="7" t="s">
        <v>6</v>
      </c>
      <c r="G1371" s="12"/>
      <c r="H1371" s="12"/>
      <c r="I1371" s="12"/>
      <c r="J1371" s="12"/>
      <c r="K1371" s="12"/>
      <c r="L1371" s="12"/>
      <c r="M1371" s="12"/>
      <c r="N1371" s="12"/>
      <c r="O1371" s="12"/>
      <c r="P1371" s="12"/>
      <c r="Q1371" s="12"/>
      <c r="R1371" s="12"/>
      <c r="S1371" s="12"/>
      <c r="T1371" s="12"/>
      <c r="U1371" s="12"/>
    </row>
    <row r="1372" spans="1:21" ht="31.5" x14ac:dyDescent="0.25">
      <c r="A1372" s="7" t="s">
        <v>2305</v>
      </c>
      <c r="B1372" s="7" t="s">
        <v>2306</v>
      </c>
      <c r="C1372" s="7"/>
      <c r="D1372" s="7" t="s">
        <v>107</v>
      </c>
      <c r="E1372" s="7" t="s">
        <v>2307</v>
      </c>
      <c r="F1372" s="7" t="s">
        <v>6</v>
      </c>
      <c r="G1372" s="12"/>
      <c r="H1372" s="12"/>
      <c r="I1372" s="12"/>
      <c r="J1372" s="12"/>
      <c r="K1372" s="12"/>
      <c r="L1372" s="12"/>
      <c r="M1372" s="12"/>
      <c r="N1372" s="12"/>
      <c r="O1372" s="12"/>
      <c r="P1372" s="12"/>
      <c r="Q1372" s="12"/>
      <c r="R1372" s="12"/>
      <c r="S1372" s="12"/>
      <c r="T1372" s="12"/>
      <c r="U1372" s="12"/>
    </row>
    <row r="1373" spans="1:21" ht="31.5" x14ac:dyDescent="0.25">
      <c r="A1373" s="7" t="s">
        <v>1429</v>
      </c>
      <c r="B1373" s="7" t="s">
        <v>1430</v>
      </c>
      <c r="C1373" s="7"/>
      <c r="D1373" s="7" t="s">
        <v>1431</v>
      </c>
      <c r="E1373" s="7" t="s">
        <v>1432</v>
      </c>
      <c r="F1373" s="7" t="s">
        <v>6</v>
      </c>
      <c r="G1373" s="12"/>
      <c r="H1373" s="12"/>
      <c r="I1373" s="12"/>
      <c r="J1373" s="12"/>
      <c r="K1373" s="12"/>
      <c r="L1373" s="12"/>
      <c r="M1373" s="12"/>
      <c r="N1373" s="12"/>
      <c r="O1373" s="12"/>
      <c r="P1373" s="12"/>
      <c r="Q1373" s="12"/>
      <c r="R1373" s="12"/>
      <c r="S1373" s="12"/>
      <c r="T1373" s="12"/>
      <c r="U1373" s="12"/>
    </row>
    <row r="1374" spans="1:21" ht="110.25" x14ac:dyDescent="0.25">
      <c r="A1374" s="7" t="s">
        <v>3149</v>
      </c>
      <c r="B1374" s="7"/>
      <c r="C1374" s="7"/>
      <c r="D1374" s="7" t="s">
        <v>3150</v>
      </c>
      <c r="E1374" s="7" t="s">
        <v>3151</v>
      </c>
      <c r="F1374" s="7" t="s">
        <v>6</v>
      </c>
      <c r="G1374" s="12"/>
      <c r="H1374" s="12"/>
      <c r="I1374" s="12"/>
      <c r="J1374" s="12"/>
      <c r="K1374" s="12"/>
      <c r="L1374" s="12"/>
      <c r="M1374" s="12"/>
      <c r="N1374" s="12"/>
      <c r="O1374" s="12"/>
      <c r="P1374" s="12"/>
      <c r="Q1374" s="12"/>
      <c r="R1374" s="12"/>
      <c r="S1374" s="12"/>
      <c r="T1374" s="12"/>
      <c r="U1374" s="12"/>
    </row>
    <row r="1375" spans="1:21" ht="78.75" x14ac:dyDescent="0.25">
      <c r="A1375" s="7" t="s">
        <v>2308</v>
      </c>
      <c r="B1375" s="7" t="s">
        <v>2309</v>
      </c>
      <c r="C1375" s="7"/>
      <c r="D1375" s="7" t="s">
        <v>2310</v>
      </c>
      <c r="E1375" s="7" t="s">
        <v>2311</v>
      </c>
      <c r="F1375" s="7" t="s">
        <v>6</v>
      </c>
      <c r="G1375" s="12"/>
      <c r="H1375" s="12"/>
      <c r="I1375" s="12"/>
      <c r="J1375" s="12"/>
      <c r="K1375" s="12"/>
      <c r="L1375" s="12"/>
      <c r="M1375" s="12"/>
      <c r="N1375" s="12"/>
      <c r="O1375" s="12"/>
      <c r="P1375" s="12"/>
      <c r="Q1375" s="12"/>
      <c r="R1375" s="12"/>
      <c r="S1375" s="12"/>
      <c r="T1375" s="12"/>
      <c r="U1375" s="12"/>
    </row>
    <row r="1376" spans="1:21" ht="78.75" x14ac:dyDescent="0.25">
      <c r="A1376" s="9" t="str">
        <f ca="1">IFERROR(__xludf.DUMMYFUNCTION("""COMPUTED_VALUE"""),"Colloque international : l' Europe Judiciaire : quelle procédure accélerée de recouvrement des créances pour favoriser une efficacité accrue des mesures d'exécution? : Paris 15 et 16 octobre 1998 / Chambre Nationale des Huissiers de Justice.")</f>
        <v>Colloque international : l' Europe Judiciaire : quelle procédure accélerée de recouvrement des créances pour favoriser une efficacité accrue des mesures d'exécution? : Paris 15 et 16 octobre 1998 / Chambre Nationale des Huissiers de Justice.</v>
      </c>
      <c r="B1376" s="10" t="str">
        <f ca="1">IFERROR(__xludf.DUMMYFUNCTION("""COMPUTED_VALUE"""),"Chambre Nationale des Huissiers de Justice. Colloque International (1998: Paris)")</f>
        <v>Chambre Nationale des Huissiers de Justice. Colloque International (1998: Paris)</v>
      </c>
      <c r="C1376" s="10"/>
      <c r="D1376" s="9" t="str">
        <f ca="1">IFERROR(__xludf.DUMMYFUNCTION("""COMPUTED_VALUE"""),"Paris : Chambre Nationale des Huissiers de Justice, 1998.")</f>
        <v>Paris : Chambre Nationale des Huissiers de Justice, 1998.</v>
      </c>
      <c r="E1376" s="10" t="str">
        <f ca="1">IFERROR(__xludf.DUMMYFUNCTION("""COMPUTED_VALUE"""),"347.952(063) CNHJ.CI1998 c 1998")</f>
        <v>347.952(063) CNHJ.CI1998 c 1998</v>
      </c>
      <c r="F1376" s="11" t="str">
        <f ca="1">IFERROR(__xludf.DUMMYFUNCTION("""COMPUTED_VALUE"""),"Αίθουσα Αστικού και Αστικού Δικονομικού Δικαίου")</f>
        <v>Αίθουσα Αστικού και Αστικού Δικονομικού Δικαίου</v>
      </c>
      <c r="G1376" s="12"/>
      <c r="H1376" s="12"/>
      <c r="I1376" s="12"/>
      <c r="J1376" s="12"/>
      <c r="K1376" s="12"/>
      <c r="L1376" s="12"/>
      <c r="M1376" s="12"/>
      <c r="N1376" s="12"/>
      <c r="O1376" s="12"/>
      <c r="P1376" s="12"/>
      <c r="Q1376" s="12"/>
      <c r="R1376" s="12"/>
      <c r="S1376" s="12"/>
      <c r="T1376" s="12"/>
      <c r="U1376" s="12"/>
    </row>
    <row r="1377" spans="1:21" ht="63" x14ac:dyDescent="0.25">
      <c r="A1377" s="7" t="s">
        <v>3152</v>
      </c>
      <c r="B1377" s="7" t="s">
        <v>3153</v>
      </c>
      <c r="C1377" s="7"/>
      <c r="D1377" s="7" t="s">
        <v>3154</v>
      </c>
      <c r="E1377" s="7" t="s">
        <v>3155</v>
      </c>
      <c r="F1377" s="7" t="s">
        <v>6</v>
      </c>
      <c r="G1377" s="12"/>
      <c r="H1377" s="12"/>
      <c r="I1377" s="12"/>
      <c r="J1377" s="12"/>
      <c r="K1377" s="12"/>
      <c r="L1377" s="12"/>
      <c r="M1377" s="12"/>
      <c r="N1377" s="12"/>
      <c r="O1377" s="12"/>
      <c r="P1377" s="12"/>
      <c r="Q1377" s="12"/>
      <c r="R1377" s="12"/>
      <c r="S1377" s="12"/>
      <c r="T1377" s="12"/>
      <c r="U1377" s="12"/>
    </row>
    <row r="1378" spans="1:21" ht="47.25" x14ac:dyDescent="0.25">
      <c r="A1378" s="9" t="str">
        <f ca="1">IFERROR(__xludf.DUMMYFUNCTION("""COMPUTED_VALUE"""),"Η τροποποιήση του δικαίου της αναγκαστικής εκτελέσεως από τον Ν. 2298/95 / Ι. Καπανίδης ... [κ.ά.] ; επιμέλεια Δ. Κλαβανίδου.")</f>
        <v>Η τροποποιήση του δικαίου της αναγκαστικής εκτελέσεως από τον Ν. 2298/95 / Ι. Καπανίδης ... [κ.ά.] ; επιμέλεια Δ. Κλαβανίδου.</v>
      </c>
      <c r="B1378" s="10"/>
      <c r="C1378" s="10"/>
      <c r="D1378" s="9" t="str">
        <f ca="1">IFERROR(__xludf.DUMMYFUNCTION("""COMPUTED_VALUE"""),"Θεσσαλονίκη : Σάκκουλας, 1997.")</f>
        <v>Θεσσαλονίκη : Σάκκουλας, 1997.</v>
      </c>
      <c r="E1378" s="10" t="str">
        <f ca="1">IFERROR(__xludf.DUMMYFUNCTION("""COMPUTED_VALUE"""),"347.952(063) ΤΔΑ 1997")</f>
        <v>347.952(063) ΤΔΑ 1997</v>
      </c>
      <c r="F1378" s="11" t="str">
        <f ca="1">IFERROR(__xludf.DUMMYFUNCTION("""COMPUTED_VALUE"""),"Αίθουσα Αστικού και Αστικού Δικονομικού Δικαίου")</f>
        <v>Αίθουσα Αστικού και Αστικού Δικονομικού Δικαίου</v>
      </c>
      <c r="G1378" s="12"/>
      <c r="H1378" s="12"/>
      <c r="I1378" s="12"/>
      <c r="J1378" s="12"/>
      <c r="K1378" s="12"/>
      <c r="L1378" s="12"/>
      <c r="M1378" s="12"/>
      <c r="N1378" s="12"/>
      <c r="O1378" s="12"/>
      <c r="P1378" s="12"/>
      <c r="Q1378" s="12"/>
      <c r="R1378" s="12"/>
      <c r="S1378" s="12"/>
      <c r="T1378" s="12"/>
      <c r="U1378" s="12"/>
    </row>
    <row r="1379" spans="1:21" ht="78.75" x14ac:dyDescent="0.25">
      <c r="A1379" s="7" t="s">
        <v>4628</v>
      </c>
      <c r="B1379" s="7" t="s">
        <v>4629</v>
      </c>
      <c r="C1379" s="7"/>
      <c r="D1379" s="7" t="s">
        <v>4630</v>
      </c>
      <c r="E1379" s="7" t="s">
        <v>4631</v>
      </c>
      <c r="F1379" s="7" t="s">
        <v>6</v>
      </c>
      <c r="G1379" s="12"/>
      <c r="H1379" s="12"/>
      <c r="I1379" s="12"/>
      <c r="J1379" s="12"/>
      <c r="K1379" s="12"/>
      <c r="L1379" s="12"/>
      <c r="M1379" s="12"/>
      <c r="N1379" s="12"/>
      <c r="O1379" s="12"/>
      <c r="P1379" s="12"/>
      <c r="Q1379" s="12"/>
      <c r="R1379" s="12"/>
      <c r="S1379" s="12"/>
      <c r="T1379" s="12"/>
      <c r="U1379" s="12"/>
    </row>
    <row r="1380" spans="1:21" ht="47.25" x14ac:dyDescent="0.25">
      <c r="A1380" s="7" t="s">
        <v>4632</v>
      </c>
      <c r="B1380" s="7" t="s">
        <v>4633</v>
      </c>
      <c r="C1380" s="7"/>
      <c r="D1380" s="7" t="s">
        <v>4634</v>
      </c>
      <c r="E1380" s="7" t="s">
        <v>4635</v>
      </c>
      <c r="F1380" s="7" t="s">
        <v>6</v>
      </c>
      <c r="G1380" s="12"/>
      <c r="H1380" s="12"/>
      <c r="I1380" s="12"/>
      <c r="J1380" s="12"/>
      <c r="K1380" s="12"/>
      <c r="L1380" s="12"/>
      <c r="M1380" s="12"/>
      <c r="N1380" s="12"/>
      <c r="O1380" s="12"/>
      <c r="P1380" s="12"/>
      <c r="Q1380" s="12"/>
      <c r="R1380" s="12"/>
      <c r="S1380" s="12"/>
      <c r="T1380" s="12"/>
      <c r="U1380" s="12"/>
    </row>
    <row r="1381" spans="1:21" ht="31.5" x14ac:dyDescent="0.25">
      <c r="A1381" s="7" t="s">
        <v>3156</v>
      </c>
      <c r="B1381" s="7" t="s">
        <v>2249</v>
      </c>
      <c r="C1381" s="7"/>
      <c r="D1381" s="7" t="s">
        <v>3157</v>
      </c>
      <c r="E1381" s="7" t="s">
        <v>3158</v>
      </c>
      <c r="F1381" s="7" t="s">
        <v>6</v>
      </c>
      <c r="G1381" s="12"/>
      <c r="H1381" s="12"/>
      <c r="I1381" s="12"/>
      <c r="J1381" s="12"/>
      <c r="K1381" s="12"/>
      <c r="L1381" s="12"/>
      <c r="M1381" s="12"/>
      <c r="N1381" s="12"/>
      <c r="O1381" s="12"/>
      <c r="P1381" s="12"/>
      <c r="Q1381" s="12"/>
      <c r="R1381" s="12"/>
      <c r="S1381" s="12"/>
      <c r="T1381" s="12"/>
      <c r="U1381" s="12"/>
    </row>
    <row r="1382" spans="1:21" ht="47.25" x14ac:dyDescent="0.25">
      <c r="A1382" s="7" t="s">
        <v>858</v>
      </c>
      <c r="B1382" s="7"/>
      <c r="C1382" s="7"/>
      <c r="D1382" s="7" t="s">
        <v>859</v>
      </c>
      <c r="E1382" s="7" t="s">
        <v>860</v>
      </c>
      <c r="F1382" s="7" t="s">
        <v>6</v>
      </c>
      <c r="G1382" s="12"/>
      <c r="H1382" s="12"/>
      <c r="I1382" s="12"/>
      <c r="J1382" s="12"/>
      <c r="K1382" s="12"/>
      <c r="L1382" s="12"/>
      <c r="M1382" s="12"/>
      <c r="N1382" s="12"/>
      <c r="O1382" s="12"/>
      <c r="P1382" s="12"/>
      <c r="Q1382" s="12"/>
      <c r="R1382" s="12"/>
      <c r="S1382" s="12"/>
      <c r="T1382" s="12"/>
      <c r="U1382" s="12"/>
    </row>
    <row r="1383" spans="1:21" ht="63" x14ac:dyDescent="0.25">
      <c r="A1383" s="7" t="s">
        <v>3159</v>
      </c>
      <c r="B1383" s="7"/>
      <c r="C1383" s="7"/>
      <c r="D1383" s="7" t="s">
        <v>2410</v>
      </c>
      <c r="E1383" s="7" t="s">
        <v>3160</v>
      </c>
      <c r="F1383" s="7" t="s">
        <v>6</v>
      </c>
      <c r="G1383" s="12"/>
      <c r="H1383" s="12"/>
      <c r="I1383" s="12"/>
      <c r="J1383" s="12"/>
      <c r="K1383" s="12"/>
      <c r="L1383" s="12"/>
      <c r="M1383" s="12"/>
      <c r="N1383" s="12"/>
      <c r="O1383" s="12"/>
      <c r="P1383" s="12"/>
      <c r="Q1383" s="12"/>
      <c r="R1383" s="12"/>
      <c r="S1383" s="12"/>
      <c r="T1383" s="12"/>
      <c r="U1383" s="12"/>
    </row>
    <row r="1384" spans="1:21" ht="31.5" x14ac:dyDescent="0.25">
      <c r="A1384" s="7" t="s">
        <v>3161</v>
      </c>
      <c r="B1384" s="7" t="s">
        <v>3162</v>
      </c>
      <c r="C1384" s="7"/>
      <c r="D1384" s="7" t="s">
        <v>3163</v>
      </c>
      <c r="E1384" s="7" t="s">
        <v>3164</v>
      </c>
      <c r="F1384" s="7" t="s">
        <v>6</v>
      </c>
      <c r="G1384" s="12"/>
      <c r="H1384" s="12"/>
      <c r="I1384" s="12"/>
      <c r="J1384" s="12"/>
      <c r="K1384" s="12"/>
      <c r="L1384" s="12"/>
      <c r="M1384" s="12"/>
      <c r="N1384" s="12"/>
      <c r="O1384" s="12"/>
      <c r="P1384" s="12"/>
      <c r="Q1384" s="12"/>
      <c r="R1384" s="12"/>
      <c r="S1384" s="12"/>
      <c r="T1384" s="12"/>
      <c r="U1384" s="12"/>
    </row>
    <row r="1385" spans="1:21" ht="31.5" x14ac:dyDescent="0.25">
      <c r="A1385" s="7" t="s">
        <v>2312</v>
      </c>
      <c r="B1385" s="7" t="s">
        <v>2313</v>
      </c>
      <c r="C1385" s="7"/>
      <c r="D1385" s="7" t="s">
        <v>1896</v>
      </c>
      <c r="E1385" s="7" t="s">
        <v>2314</v>
      </c>
      <c r="F1385" s="7" t="s">
        <v>6</v>
      </c>
      <c r="G1385" s="12"/>
      <c r="H1385" s="12"/>
      <c r="I1385" s="12"/>
      <c r="J1385" s="12"/>
      <c r="K1385" s="12"/>
      <c r="L1385" s="12"/>
      <c r="M1385" s="12"/>
      <c r="N1385" s="12"/>
      <c r="O1385" s="12"/>
      <c r="P1385" s="12"/>
      <c r="Q1385" s="12"/>
      <c r="R1385" s="12"/>
      <c r="S1385" s="12"/>
      <c r="T1385" s="12"/>
      <c r="U1385" s="12"/>
    </row>
    <row r="1386" spans="1:21" ht="31.5" x14ac:dyDescent="0.25">
      <c r="A1386" s="7" t="s">
        <v>4636</v>
      </c>
      <c r="B1386" s="7" t="s">
        <v>4637</v>
      </c>
      <c r="C1386" s="7"/>
      <c r="D1386" s="7" t="s">
        <v>4638</v>
      </c>
      <c r="E1386" s="7" t="s">
        <v>4639</v>
      </c>
      <c r="F1386" s="7" t="s">
        <v>6</v>
      </c>
      <c r="G1386" s="12"/>
      <c r="H1386" s="12"/>
      <c r="I1386" s="12"/>
      <c r="J1386" s="12"/>
      <c r="K1386" s="12"/>
      <c r="L1386" s="12"/>
      <c r="M1386" s="12"/>
      <c r="N1386" s="12"/>
      <c r="O1386" s="12"/>
      <c r="P1386" s="12"/>
      <c r="Q1386" s="12"/>
      <c r="R1386" s="12"/>
      <c r="S1386" s="12"/>
      <c r="T1386" s="12"/>
      <c r="U1386" s="12"/>
    </row>
    <row r="1387" spans="1:21" ht="31.5" x14ac:dyDescent="0.25">
      <c r="A1387" s="7" t="s">
        <v>2315</v>
      </c>
      <c r="B1387" s="7" t="s">
        <v>2264</v>
      </c>
      <c r="C1387" s="7" t="s">
        <v>14</v>
      </c>
      <c r="D1387" s="7" t="s">
        <v>2316</v>
      </c>
      <c r="E1387" s="7" t="s">
        <v>2317</v>
      </c>
      <c r="F1387" s="7" t="s">
        <v>6</v>
      </c>
      <c r="G1387" s="12"/>
      <c r="H1387" s="12"/>
      <c r="I1387" s="12"/>
      <c r="J1387" s="12"/>
      <c r="K1387" s="12"/>
      <c r="L1387" s="12"/>
      <c r="M1387" s="12"/>
      <c r="N1387" s="12"/>
      <c r="O1387" s="12"/>
      <c r="P1387" s="12"/>
      <c r="Q1387" s="12"/>
      <c r="R1387" s="12"/>
      <c r="S1387" s="12"/>
      <c r="T1387" s="12"/>
      <c r="U1387" s="12"/>
    </row>
    <row r="1388" spans="1:21" ht="31.5" x14ac:dyDescent="0.25">
      <c r="A1388" s="7" t="s">
        <v>2315</v>
      </c>
      <c r="B1388" s="7" t="s">
        <v>2264</v>
      </c>
      <c r="C1388" s="7" t="s">
        <v>904</v>
      </c>
      <c r="D1388" s="7" t="s">
        <v>2318</v>
      </c>
      <c r="E1388" s="7" t="s">
        <v>2319</v>
      </c>
      <c r="F1388" s="7" t="s">
        <v>6</v>
      </c>
      <c r="G1388" s="12"/>
      <c r="H1388" s="12"/>
      <c r="I1388" s="12"/>
      <c r="J1388" s="12"/>
      <c r="K1388" s="12"/>
      <c r="L1388" s="12"/>
      <c r="M1388" s="12"/>
      <c r="N1388" s="12"/>
      <c r="O1388" s="12"/>
      <c r="P1388" s="12"/>
      <c r="Q1388" s="12"/>
      <c r="R1388" s="12"/>
      <c r="S1388" s="12"/>
      <c r="T1388" s="12"/>
      <c r="U1388" s="12"/>
    </row>
    <row r="1389" spans="1:21" ht="31.5" x14ac:dyDescent="0.25">
      <c r="A1389" s="7" t="s">
        <v>2320</v>
      </c>
      <c r="B1389" s="7" t="s">
        <v>2321</v>
      </c>
      <c r="C1389" s="7"/>
      <c r="D1389" s="7" t="s">
        <v>2322</v>
      </c>
      <c r="E1389" s="7" t="s">
        <v>2323</v>
      </c>
      <c r="F1389" s="7" t="s">
        <v>6</v>
      </c>
      <c r="G1389" s="12"/>
      <c r="H1389" s="12"/>
      <c r="I1389" s="12"/>
      <c r="J1389" s="12"/>
      <c r="K1389" s="12"/>
      <c r="L1389" s="12"/>
      <c r="M1389" s="12"/>
      <c r="N1389" s="12"/>
      <c r="O1389" s="12"/>
      <c r="P1389" s="12"/>
      <c r="Q1389" s="12"/>
      <c r="R1389" s="12"/>
      <c r="S1389" s="12"/>
      <c r="T1389" s="12"/>
      <c r="U1389" s="12"/>
    </row>
    <row r="1390" spans="1:21" ht="31.5" x14ac:dyDescent="0.25">
      <c r="A1390" s="7" t="s">
        <v>2324</v>
      </c>
      <c r="B1390" s="7" t="s">
        <v>2325</v>
      </c>
      <c r="C1390" s="7"/>
      <c r="D1390" s="7" t="s">
        <v>107</v>
      </c>
      <c r="E1390" s="7" t="s">
        <v>2326</v>
      </c>
      <c r="F1390" s="7" t="s">
        <v>6</v>
      </c>
      <c r="G1390" s="12"/>
      <c r="H1390" s="12"/>
      <c r="I1390" s="12"/>
      <c r="J1390" s="12"/>
      <c r="K1390" s="12"/>
      <c r="L1390" s="12"/>
      <c r="M1390" s="12"/>
      <c r="N1390" s="12"/>
      <c r="O1390" s="12"/>
      <c r="P1390" s="12"/>
      <c r="Q1390" s="12"/>
      <c r="R1390" s="12"/>
      <c r="S1390" s="12"/>
      <c r="T1390" s="12"/>
      <c r="U1390" s="12"/>
    </row>
    <row r="1391" spans="1:21" ht="31.5" x14ac:dyDescent="0.25">
      <c r="A1391" s="9" t="str">
        <f ca="1">IFERROR(__xludf.DUMMYFUNCTION("""COMPUTED_VALUE"""),"Η αναιρετική δίκη με άξονα το άρθρο 573 ΚΠολΔ / Άννα Εμ. Πλεύρη.")</f>
        <v>Η αναιρετική δίκη με άξονα το άρθρο 573 ΚΠολΔ / Άννα Εμ. Πλεύρη.</v>
      </c>
      <c r="B1391" s="10" t="str">
        <f ca="1">IFERROR(__xludf.DUMMYFUNCTION("""COMPUTED_VALUE"""),"Πλεύρη, Άννα Εμ.")</f>
        <v>Πλεύρη, Άννα Εμ.</v>
      </c>
      <c r="C1391" s="10"/>
      <c r="D1391" s="9" t="str">
        <f ca="1">IFERROR(__xludf.DUMMYFUNCTION("""COMPUTED_VALUE"""),"Αθήνα   Θεσσαλονίκη : Εκδόσεις Σάκκουλα, 2023.")</f>
        <v>Αθήνα   Θεσσαλονίκη : Εκδόσεις Σάκκουλα, 2023.</v>
      </c>
      <c r="E1391" s="10" t="str">
        <f ca="1">IFERROR(__xludf.DUMMYFUNCTION("""COMPUTED_VALUE"""),"347.957 ΠλεΑ α 2023")</f>
        <v>347.957 ΠλεΑ α 2023</v>
      </c>
      <c r="F1391" s="11" t="str">
        <f ca="1">IFERROR(__xludf.DUMMYFUNCTION("""COMPUTED_VALUE"""),"Αίθουσα Αστικού και Αστικού Δικονομικού Δικαίου")</f>
        <v>Αίθουσα Αστικού και Αστικού Δικονομικού Δικαίου</v>
      </c>
      <c r="G1391" s="12"/>
      <c r="H1391" s="12"/>
      <c r="I1391" s="12"/>
      <c r="J1391" s="12"/>
      <c r="K1391" s="12"/>
      <c r="L1391" s="12"/>
      <c r="M1391" s="12"/>
      <c r="N1391" s="12"/>
      <c r="O1391" s="12"/>
      <c r="P1391" s="12"/>
      <c r="Q1391" s="12"/>
      <c r="R1391" s="12"/>
      <c r="S1391" s="12"/>
      <c r="T1391" s="12"/>
      <c r="U1391" s="12"/>
    </row>
    <row r="1392" spans="1:21" ht="31.5" x14ac:dyDescent="0.25">
      <c r="A1392" s="7" t="s">
        <v>2327</v>
      </c>
      <c r="B1392" s="7" t="s">
        <v>2328</v>
      </c>
      <c r="C1392" s="7"/>
      <c r="D1392" s="7" t="s">
        <v>2329</v>
      </c>
      <c r="E1392" s="7" t="s">
        <v>4640</v>
      </c>
      <c r="F1392" s="7" t="s">
        <v>6</v>
      </c>
      <c r="G1392" s="12"/>
      <c r="H1392" s="12"/>
      <c r="I1392" s="12"/>
      <c r="J1392" s="12"/>
      <c r="K1392" s="12"/>
      <c r="L1392" s="12"/>
      <c r="M1392" s="12"/>
      <c r="N1392" s="12"/>
      <c r="O1392" s="12"/>
      <c r="P1392" s="12"/>
      <c r="Q1392" s="12"/>
      <c r="R1392" s="12"/>
      <c r="S1392" s="12"/>
      <c r="T1392" s="12"/>
      <c r="U1392" s="12"/>
    </row>
    <row r="1393" spans="1:21" ht="31.5" x14ac:dyDescent="0.25">
      <c r="A1393" s="7" t="s">
        <v>2327</v>
      </c>
      <c r="B1393" s="7" t="s">
        <v>2328</v>
      </c>
      <c r="C1393" s="7"/>
      <c r="D1393" s="7" t="s">
        <v>2329</v>
      </c>
      <c r="E1393" s="7" t="s">
        <v>2330</v>
      </c>
      <c r="F1393" s="7" t="s">
        <v>6</v>
      </c>
      <c r="G1393" s="12"/>
      <c r="H1393" s="12"/>
      <c r="I1393" s="12"/>
      <c r="J1393" s="12"/>
      <c r="K1393" s="12"/>
      <c r="L1393" s="12"/>
      <c r="M1393" s="12"/>
      <c r="N1393" s="12"/>
      <c r="O1393" s="12"/>
      <c r="P1393" s="12"/>
      <c r="Q1393" s="12"/>
      <c r="R1393" s="12"/>
      <c r="S1393" s="12"/>
      <c r="T1393" s="12"/>
      <c r="U1393" s="12"/>
    </row>
    <row r="1394" spans="1:21" ht="47.25" x14ac:dyDescent="0.25">
      <c r="A1394" s="7" t="s">
        <v>2331</v>
      </c>
      <c r="B1394" s="7" t="s">
        <v>2332</v>
      </c>
      <c r="C1394" s="7"/>
      <c r="D1394" s="7" t="s">
        <v>2333</v>
      </c>
      <c r="E1394" s="7" t="s">
        <v>2334</v>
      </c>
      <c r="F1394" s="7" t="s">
        <v>6</v>
      </c>
      <c r="G1394" s="12"/>
      <c r="H1394" s="12"/>
      <c r="I1394" s="12"/>
      <c r="J1394" s="12"/>
      <c r="K1394" s="12"/>
      <c r="L1394" s="12"/>
      <c r="M1394" s="12"/>
      <c r="N1394" s="12"/>
      <c r="O1394" s="12"/>
      <c r="P1394" s="12"/>
      <c r="Q1394" s="12"/>
      <c r="R1394" s="12"/>
      <c r="S1394" s="12"/>
      <c r="T1394" s="12"/>
      <c r="U1394" s="12"/>
    </row>
    <row r="1395" spans="1:21" ht="31.5" x14ac:dyDescent="0.25">
      <c r="A1395" s="7" t="s">
        <v>2742</v>
      </c>
      <c r="B1395" s="7" t="s">
        <v>2743</v>
      </c>
      <c r="C1395" s="7"/>
      <c r="D1395" s="7" t="s">
        <v>2744</v>
      </c>
      <c r="E1395" s="7" t="s">
        <v>2745</v>
      </c>
      <c r="F1395" s="7" t="s">
        <v>6</v>
      </c>
      <c r="G1395" s="12"/>
      <c r="H1395" s="12"/>
      <c r="I1395" s="12"/>
      <c r="J1395" s="12"/>
      <c r="K1395" s="12"/>
      <c r="L1395" s="12"/>
      <c r="M1395" s="12"/>
      <c r="N1395" s="12"/>
      <c r="O1395" s="12"/>
      <c r="P1395" s="12"/>
      <c r="Q1395" s="12"/>
      <c r="R1395" s="12"/>
      <c r="S1395" s="12"/>
      <c r="T1395" s="12"/>
      <c r="U1395" s="12"/>
    </row>
    <row r="1396" spans="1:21" ht="31.5" x14ac:dyDescent="0.25">
      <c r="A1396" s="7" t="s">
        <v>4641</v>
      </c>
      <c r="B1396" s="7" t="s">
        <v>4642</v>
      </c>
      <c r="C1396" s="7"/>
      <c r="D1396" s="7" t="s">
        <v>4643</v>
      </c>
      <c r="E1396" s="7" t="s">
        <v>4644</v>
      </c>
      <c r="F1396" s="7" t="s">
        <v>12</v>
      </c>
      <c r="G1396" s="12"/>
      <c r="H1396" s="12"/>
      <c r="I1396" s="12"/>
      <c r="J1396" s="12"/>
      <c r="K1396" s="12"/>
      <c r="L1396" s="12"/>
      <c r="M1396" s="12"/>
      <c r="N1396" s="12"/>
      <c r="O1396" s="12"/>
      <c r="P1396" s="12"/>
      <c r="Q1396" s="12"/>
      <c r="R1396" s="12"/>
      <c r="S1396" s="12"/>
      <c r="T1396" s="12"/>
      <c r="U1396" s="12"/>
    </row>
    <row r="1397" spans="1:21" ht="31.5" x14ac:dyDescent="0.25">
      <c r="A1397" s="7" t="s">
        <v>3165</v>
      </c>
      <c r="B1397" s="7" t="s">
        <v>1387</v>
      </c>
      <c r="C1397" s="7"/>
      <c r="D1397" s="7" t="s">
        <v>3166</v>
      </c>
      <c r="E1397" s="7" t="s">
        <v>3167</v>
      </c>
      <c r="F1397" s="7" t="s">
        <v>6</v>
      </c>
      <c r="G1397" s="12"/>
      <c r="H1397" s="12"/>
      <c r="I1397" s="12"/>
      <c r="J1397" s="12"/>
      <c r="K1397" s="12"/>
      <c r="L1397" s="12"/>
      <c r="M1397" s="12"/>
      <c r="N1397" s="12"/>
      <c r="O1397" s="12"/>
      <c r="P1397" s="12"/>
      <c r="Q1397" s="12"/>
      <c r="R1397" s="12"/>
      <c r="S1397" s="12"/>
      <c r="T1397" s="12"/>
      <c r="U1397" s="12"/>
    </row>
    <row r="1398" spans="1:21" ht="63" x14ac:dyDescent="0.25">
      <c r="A1398" s="9" t="str">
        <f ca="1">IFERROR(__xludf.DUMMYFUNCTION("""COMPUTED_VALUE"""),"Κώδικας Δικηγόρων και Κώδικας Δεοντολογίας του Δικηγορικού Λειτουργήματος / Ζ. Κατσέτου, Ε. Σπινθουράκη, Χ. Χρυσανθάκης ; επιμέλεια Ε. Σπινθουράκη.")</f>
        <v>Κώδικας Δικηγόρων και Κώδικας Δεοντολογίας του Δικηγορικού Λειτουργήματος / Ζ. Κατσέτου, Ε. Σπινθουράκη, Χ. Χρυσανθάκης ; επιμέλεια Ε. Σπινθουράκη.</v>
      </c>
      <c r="B1398" s="10"/>
      <c r="C1398" s="10"/>
      <c r="D1398" s="9" t="str">
        <f ca="1">IFERROR(__xludf.DUMMYFUNCTION("""COMPUTED_VALUE"""),"Αθήνα ; Κομοτηνή : Αντ. Ν. Σάκκουλας, 1987.")</f>
        <v>Αθήνα ; Κομοτηνή : Αντ. Ν. Σάκκουλας, 1987.</v>
      </c>
      <c r="E1398" s="10" t="str">
        <f ca="1">IFERROR(__xludf.DUMMYFUNCTION("""COMPUTED_VALUE"""),"347.96(495) ΚΩΔ ΚατΖ κ 1987")</f>
        <v>347.96(495) ΚΩΔ ΚατΖ κ 1987</v>
      </c>
      <c r="F1398" s="11" t="str">
        <f ca="1">IFERROR(__xludf.DUMMYFUNCTION("""COMPUTED_VALUE"""),"Αίθουσα Αστικού και Αστικού Δικονομικού Δικαίου")</f>
        <v>Αίθουσα Αστικού και Αστικού Δικονομικού Δικαίου</v>
      </c>
      <c r="G1398" s="12"/>
      <c r="H1398" s="12"/>
      <c r="I1398" s="12"/>
      <c r="J1398" s="12"/>
      <c r="K1398" s="12"/>
      <c r="L1398" s="12"/>
      <c r="M1398" s="12"/>
      <c r="N1398" s="12"/>
      <c r="O1398" s="12"/>
      <c r="P1398" s="12"/>
      <c r="Q1398" s="12"/>
      <c r="R1398" s="12"/>
      <c r="S1398" s="12"/>
      <c r="T1398" s="12"/>
      <c r="U1398" s="12"/>
    </row>
    <row r="1399" spans="1:21" ht="31.5" x14ac:dyDescent="0.25">
      <c r="A1399" s="7" t="s">
        <v>1433</v>
      </c>
      <c r="B1399" s="7" t="s">
        <v>1434</v>
      </c>
      <c r="C1399" s="7"/>
      <c r="D1399" s="7" t="s">
        <v>1435</v>
      </c>
      <c r="E1399" s="7" t="s">
        <v>1436</v>
      </c>
      <c r="F1399" s="7" t="s">
        <v>12</v>
      </c>
      <c r="G1399" s="12"/>
      <c r="H1399" s="12"/>
      <c r="I1399" s="12"/>
      <c r="J1399" s="12"/>
      <c r="K1399" s="12"/>
      <c r="L1399" s="12"/>
      <c r="M1399" s="12"/>
      <c r="N1399" s="12"/>
      <c r="O1399" s="12"/>
      <c r="P1399" s="12"/>
      <c r="Q1399" s="12"/>
      <c r="R1399" s="12"/>
      <c r="S1399" s="12"/>
      <c r="T1399" s="12"/>
      <c r="U1399" s="12"/>
    </row>
    <row r="1400" spans="1:21" ht="63" x14ac:dyDescent="0.25">
      <c r="A1400" s="7" t="s">
        <v>3168</v>
      </c>
      <c r="B1400" s="7"/>
      <c r="C1400" s="7"/>
      <c r="D1400" s="7" t="s">
        <v>3169</v>
      </c>
      <c r="E1400" s="7" t="s">
        <v>3170</v>
      </c>
      <c r="F1400" s="7" t="s">
        <v>6</v>
      </c>
      <c r="G1400" s="12"/>
      <c r="H1400" s="12"/>
      <c r="I1400" s="12"/>
      <c r="J1400" s="12"/>
      <c r="K1400" s="12"/>
      <c r="L1400" s="12"/>
      <c r="M1400" s="12"/>
      <c r="N1400" s="12"/>
      <c r="O1400" s="12"/>
      <c r="P1400" s="12"/>
      <c r="Q1400" s="12"/>
      <c r="R1400" s="12"/>
      <c r="S1400" s="12"/>
      <c r="T1400" s="12"/>
      <c r="U1400" s="12"/>
    </row>
    <row r="1401" spans="1:21" ht="31.5" x14ac:dyDescent="0.25">
      <c r="A1401" s="7" t="s">
        <v>3171</v>
      </c>
      <c r="B1401" s="7" t="s">
        <v>3172</v>
      </c>
      <c r="C1401" s="7"/>
      <c r="D1401" s="7" t="s">
        <v>3173</v>
      </c>
      <c r="E1401" s="7" t="s">
        <v>3174</v>
      </c>
      <c r="F1401" s="7" t="s">
        <v>6</v>
      </c>
      <c r="G1401" s="12"/>
      <c r="H1401" s="12"/>
      <c r="I1401" s="12"/>
      <c r="J1401" s="12"/>
      <c r="K1401" s="12"/>
      <c r="L1401" s="12"/>
      <c r="M1401" s="12"/>
      <c r="N1401" s="12"/>
      <c r="O1401" s="12"/>
      <c r="P1401" s="12"/>
      <c r="Q1401" s="12"/>
      <c r="R1401" s="12"/>
      <c r="S1401" s="12"/>
      <c r="T1401" s="12"/>
      <c r="U1401" s="12"/>
    </row>
    <row r="1402" spans="1:21" ht="31.5" x14ac:dyDescent="0.25">
      <c r="A1402" s="7" t="s">
        <v>2335</v>
      </c>
      <c r="B1402" s="7" t="s">
        <v>2336</v>
      </c>
      <c r="C1402" s="7"/>
      <c r="D1402" s="7" t="s">
        <v>2337</v>
      </c>
      <c r="E1402" s="7" t="s">
        <v>2338</v>
      </c>
      <c r="F1402" s="7" t="s">
        <v>6</v>
      </c>
      <c r="G1402" s="12"/>
      <c r="H1402" s="12"/>
      <c r="I1402" s="12"/>
      <c r="J1402" s="12"/>
      <c r="K1402" s="12"/>
      <c r="L1402" s="12"/>
      <c r="M1402" s="12"/>
      <c r="N1402" s="12"/>
      <c r="O1402" s="12"/>
      <c r="P1402" s="12"/>
      <c r="Q1402" s="12"/>
      <c r="R1402" s="12"/>
      <c r="S1402" s="12"/>
      <c r="T1402" s="12"/>
      <c r="U1402" s="12"/>
    </row>
    <row r="1403" spans="1:21" ht="78.75" x14ac:dyDescent="0.25">
      <c r="A1403" s="7" t="s">
        <v>3175</v>
      </c>
      <c r="B1403" s="7"/>
      <c r="C1403" s="7"/>
      <c r="D1403" s="7" t="s">
        <v>3176</v>
      </c>
      <c r="E1403" s="7" t="s">
        <v>3177</v>
      </c>
      <c r="F1403" s="7" t="s">
        <v>6</v>
      </c>
      <c r="G1403" s="12"/>
      <c r="H1403" s="12"/>
      <c r="I1403" s="12"/>
      <c r="J1403" s="12"/>
      <c r="K1403" s="12"/>
      <c r="L1403" s="12"/>
      <c r="M1403" s="12"/>
      <c r="N1403" s="12"/>
      <c r="O1403" s="12"/>
      <c r="P1403" s="12"/>
      <c r="Q1403" s="12"/>
      <c r="R1403" s="12"/>
      <c r="S1403" s="12"/>
      <c r="T1403" s="12"/>
      <c r="U1403" s="12"/>
    </row>
    <row r="1404" spans="1:21" ht="63" x14ac:dyDescent="0.25">
      <c r="A1404" s="7" t="s">
        <v>3178</v>
      </c>
      <c r="B1404" s="7" t="s">
        <v>3179</v>
      </c>
      <c r="C1404" s="7"/>
      <c r="D1404" s="7" t="s">
        <v>3180</v>
      </c>
      <c r="E1404" s="7" t="s">
        <v>3181</v>
      </c>
      <c r="F1404" s="7" t="s">
        <v>6</v>
      </c>
      <c r="G1404" s="12"/>
      <c r="H1404" s="12"/>
      <c r="I1404" s="12"/>
      <c r="J1404" s="12"/>
      <c r="K1404" s="12"/>
      <c r="L1404" s="12"/>
      <c r="M1404" s="12"/>
      <c r="N1404" s="12"/>
      <c r="O1404" s="12"/>
      <c r="P1404" s="12"/>
      <c r="Q1404" s="12"/>
      <c r="R1404" s="12"/>
      <c r="S1404" s="12"/>
      <c r="T1404" s="12"/>
      <c r="U1404" s="12"/>
    </row>
    <row r="1405" spans="1:21" ht="31.5" x14ac:dyDescent="0.25">
      <c r="A1405" s="7" t="s">
        <v>3182</v>
      </c>
      <c r="B1405" s="7" t="s">
        <v>3183</v>
      </c>
      <c r="C1405" s="7"/>
      <c r="D1405" s="7" t="s">
        <v>3184</v>
      </c>
      <c r="E1405" s="7" t="s">
        <v>3185</v>
      </c>
      <c r="F1405" s="7" t="s">
        <v>6</v>
      </c>
      <c r="G1405" s="12"/>
      <c r="H1405" s="12"/>
      <c r="I1405" s="12"/>
      <c r="J1405" s="12"/>
      <c r="K1405" s="12"/>
      <c r="L1405" s="12"/>
      <c r="M1405" s="12"/>
      <c r="N1405" s="12"/>
      <c r="O1405" s="12"/>
      <c r="P1405" s="12"/>
      <c r="Q1405" s="12"/>
      <c r="R1405" s="12"/>
      <c r="S1405" s="12"/>
      <c r="T1405" s="12"/>
      <c r="U1405" s="12"/>
    </row>
    <row r="1406" spans="1:21" ht="32.25" thickBot="1" x14ac:dyDescent="0.3">
      <c r="A1406" s="7" t="s">
        <v>199</v>
      </c>
      <c r="B1406" s="7" t="s">
        <v>200</v>
      </c>
      <c r="C1406" s="7"/>
      <c r="D1406" s="7" t="s">
        <v>198</v>
      </c>
      <c r="E1406" s="7" t="s">
        <v>197</v>
      </c>
      <c r="F1406" s="7" t="s">
        <v>12</v>
      </c>
      <c r="G1406" s="12"/>
      <c r="H1406" s="12"/>
      <c r="I1406" s="12"/>
      <c r="J1406" s="12"/>
      <c r="K1406" s="12"/>
      <c r="L1406" s="12"/>
      <c r="M1406" s="12"/>
      <c r="N1406" s="12"/>
      <c r="O1406" s="12"/>
      <c r="P1406" s="12"/>
      <c r="Q1406" s="12"/>
      <c r="R1406" s="12"/>
      <c r="S1406" s="12"/>
      <c r="T1406" s="12"/>
      <c r="U1406" s="12"/>
    </row>
    <row r="1407" spans="1:21" ht="32.25" thickBot="1" x14ac:dyDescent="0.3">
      <c r="A1407" s="4" t="str">
        <f ca="1">IFERROR(__xludf.DUMMYFUNCTION("""COMPUTED_VALUE"""),"The American judicial tradition : profiles of leading American judges / G. Edward White.")</f>
        <v>The American judicial tradition : profiles of leading American judges / G. Edward White.</v>
      </c>
      <c r="B1407" s="5" t="str">
        <f ca="1">IFERROR(__xludf.DUMMYFUNCTION("""COMPUTED_VALUE"""),"White, G. Edward.")</f>
        <v>White, G. Edward.</v>
      </c>
      <c r="C1407" s="5"/>
      <c r="D1407" s="4" t="str">
        <f ca="1">IFERROR(__xludf.DUMMYFUNCTION("""COMPUTED_VALUE"""),"Oxford : Oxford University Press, 1976, 1980 [ανατύπωση]")</f>
        <v>Oxford : Oxford University Press, 1976, 1980 [ανατύπωση]</v>
      </c>
      <c r="E1407" s="5" t="str">
        <f ca="1">IFERROR(__xludf.DUMMYFUNCTION("""COMPUTED_VALUE"""),"347.962(092) WhiG a 1976")</f>
        <v>347.962(092) WhiG a 1976</v>
      </c>
      <c r="F1407" s="6" t="str">
        <f ca="1">IFERROR(__xludf.DUMMYFUNCTION("""COMPUTED_VALUE"""),"Αίθουσα Αστικού και Αστικού Δικονομικού Δικαίου")</f>
        <v>Αίθουσα Αστικού και Αστικού Δικονομικού Δικαίου</v>
      </c>
      <c r="G1407" s="2"/>
      <c r="H1407" s="2"/>
      <c r="I1407" s="2"/>
      <c r="J1407" s="2"/>
      <c r="K1407" s="2"/>
      <c r="L1407" s="2"/>
      <c r="M1407" s="2"/>
      <c r="N1407" s="2"/>
      <c r="O1407" s="2"/>
      <c r="P1407" s="2"/>
      <c r="Q1407" s="2"/>
      <c r="R1407" s="2"/>
      <c r="S1407" s="2"/>
      <c r="T1407" s="2"/>
      <c r="U1407" s="2"/>
    </row>
    <row r="1408" spans="1:21" ht="48" thickBot="1" x14ac:dyDescent="0.3">
      <c r="A1408" s="2" t="s">
        <v>3186</v>
      </c>
      <c r="B1408" s="2" t="s">
        <v>3187</v>
      </c>
      <c r="C1408" s="2"/>
      <c r="D1408" s="2" t="s">
        <v>3188</v>
      </c>
      <c r="E1408" s="2" t="s">
        <v>3189</v>
      </c>
      <c r="F1408" s="2" t="s">
        <v>6</v>
      </c>
      <c r="G1408" s="2"/>
      <c r="H1408" s="2"/>
      <c r="I1408" s="2"/>
      <c r="J1408" s="2"/>
      <c r="K1408" s="2"/>
      <c r="L1408" s="2"/>
      <c r="M1408" s="2"/>
      <c r="N1408" s="2"/>
      <c r="O1408" s="2"/>
      <c r="P1408" s="2"/>
      <c r="Q1408" s="2"/>
      <c r="R1408" s="2"/>
      <c r="S1408" s="2"/>
      <c r="T1408" s="2"/>
      <c r="U1408" s="2"/>
    </row>
    <row r="1409" spans="1:21" ht="37.5" customHeight="1" thickBot="1" x14ac:dyDescent="0.3">
      <c r="A1409" s="2" t="s">
        <v>2339</v>
      </c>
      <c r="B1409" s="2" t="s">
        <v>2340</v>
      </c>
      <c r="C1409" s="2"/>
      <c r="D1409" s="2" t="s">
        <v>2341</v>
      </c>
      <c r="E1409" s="2" t="s">
        <v>2342</v>
      </c>
      <c r="F1409" s="2" t="s">
        <v>2343</v>
      </c>
      <c r="G1409" s="2"/>
      <c r="H1409" s="2"/>
      <c r="I1409" s="2"/>
      <c r="J1409" s="2"/>
      <c r="K1409" s="2"/>
      <c r="L1409" s="2"/>
      <c r="M1409" s="2"/>
      <c r="N1409" s="2"/>
      <c r="O1409" s="2"/>
      <c r="P1409" s="2"/>
      <c r="Q1409" s="2"/>
      <c r="R1409" s="2"/>
      <c r="S1409" s="2"/>
      <c r="T1409" s="2"/>
      <c r="U1409" s="2"/>
    </row>
    <row r="1410" spans="1:21" ht="71.25" customHeight="1" thickBot="1" x14ac:dyDescent="0.3">
      <c r="A1410" s="2" t="s">
        <v>4645</v>
      </c>
      <c r="B1410" s="2" t="s">
        <v>4646</v>
      </c>
      <c r="C1410" s="2"/>
      <c r="D1410" s="2" t="s">
        <v>4647</v>
      </c>
      <c r="E1410" s="2" t="s">
        <v>4648</v>
      </c>
      <c r="F1410" s="2" t="s">
        <v>6</v>
      </c>
      <c r="G1410" s="2"/>
      <c r="H1410" s="2"/>
      <c r="I1410" s="2"/>
      <c r="J1410" s="2"/>
      <c r="K1410" s="2"/>
      <c r="L1410" s="2"/>
      <c r="M1410" s="2"/>
      <c r="N1410" s="2"/>
      <c r="O1410" s="2"/>
      <c r="P1410" s="2"/>
      <c r="Q1410" s="2"/>
      <c r="R1410" s="2"/>
      <c r="S1410" s="2"/>
      <c r="T1410" s="2"/>
      <c r="U1410" s="2"/>
    </row>
    <row r="1411" spans="1:21" ht="32.25" thickBot="1" x14ac:dyDescent="0.3">
      <c r="A1411" s="2" t="s">
        <v>3190</v>
      </c>
      <c r="B1411" s="2" t="s">
        <v>3191</v>
      </c>
      <c r="C1411" s="2"/>
      <c r="D1411" s="2" t="s">
        <v>3192</v>
      </c>
      <c r="E1411" s="2" t="s">
        <v>3193</v>
      </c>
      <c r="F1411" s="2" t="s">
        <v>6</v>
      </c>
      <c r="G1411" s="2"/>
      <c r="H1411" s="2"/>
      <c r="I1411" s="2"/>
      <c r="J1411" s="2"/>
      <c r="K1411" s="2"/>
      <c r="L1411" s="2"/>
      <c r="M1411" s="2"/>
      <c r="N1411" s="2"/>
      <c r="O1411" s="2"/>
      <c r="P1411" s="2"/>
      <c r="Q1411" s="2"/>
      <c r="R1411" s="2"/>
      <c r="S1411" s="2"/>
      <c r="T1411" s="2"/>
      <c r="U1411" s="2"/>
    </row>
    <row r="1412" spans="1:21" ht="32.25" thickBot="1" x14ac:dyDescent="0.3">
      <c r="A1412" s="2" t="s">
        <v>3194</v>
      </c>
      <c r="B1412" s="2" t="s">
        <v>3195</v>
      </c>
      <c r="C1412" s="2"/>
      <c r="D1412" s="2" t="s">
        <v>3196</v>
      </c>
      <c r="E1412" s="2" t="s">
        <v>3197</v>
      </c>
      <c r="F1412" s="2" t="s">
        <v>6</v>
      </c>
      <c r="G1412" s="2"/>
      <c r="H1412" s="2"/>
      <c r="I1412" s="2"/>
      <c r="J1412" s="2"/>
      <c r="K1412" s="2"/>
      <c r="L1412" s="2"/>
      <c r="M1412" s="2"/>
      <c r="N1412" s="2"/>
      <c r="O1412" s="2"/>
      <c r="P1412" s="2"/>
      <c r="Q1412" s="2"/>
      <c r="R1412" s="2"/>
      <c r="S1412" s="2"/>
      <c r="T1412" s="2"/>
      <c r="U1412" s="2"/>
    </row>
    <row r="1413" spans="1:21" ht="48" thickBot="1" x14ac:dyDescent="0.3">
      <c r="A1413" s="2" t="s">
        <v>4649</v>
      </c>
      <c r="B1413" s="2" t="s">
        <v>4650</v>
      </c>
      <c r="C1413" s="2"/>
      <c r="D1413" s="2" t="s">
        <v>4651</v>
      </c>
      <c r="E1413" s="2" t="s">
        <v>4652</v>
      </c>
      <c r="F1413" s="2" t="s">
        <v>6</v>
      </c>
      <c r="G1413" s="2"/>
      <c r="H1413" s="2"/>
      <c r="I1413" s="2"/>
      <c r="J1413" s="2"/>
      <c r="K1413" s="2"/>
      <c r="L1413" s="2"/>
      <c r="M1413" s="2"/>
      <c r="N1413" s="2"/>
      <c r="O1413" s="2"/>
      <c r="P1413" s="2"/>
      <c r="Q1413" s="2"/>
      <c r="R1413" s="2"/>
      <c r="S1413" s="2"/>
      <c r="T1413" s="2"/>
      <c r="U1413" s="2"/>
    </row>
    <row r="1414" spans="1:21" ht="32.25" thickBot="1" x14ac:dyDescent="0.3">
      <c r="A1414" s="2" t="s">
        <v>4826</v>
      </c>
      <c r="B1414" s="2" t="s">
        <v>4827</v>
      </c>
      <c r="C1414" s="2"/>
      <c r="D1414" s="2" t="s">
        <v>4828</v>
      </c>
      <c r="E1414" s="2" t="s">
        <v>4829</v>
      </c>
      <c r="F1414" s="2" t="s">
        <v>12</v>
      </c>
      <c r="G1414" s="2"/>
      <c r="H1414" s="2"/>
      <c r="I1414" s="2"/>
      <c r="J1414" s="2"/>
      <c r="K1414" s="2"/>
      <c r="L1414" s="2"/>
      <c r="M1414" s="2"/>
      <c r="N1414" s="2"/>
      <c r="O1414" s="2"/>
      <c r="P1414" s="2"/>
      <c r="Q1414" s="2"/>
      <c r="R1414" s="2"/>
      <c r="S1414" s="2"/>
      <c r="T1414" s="2"/>
      <c r="U1414" s="2"/>
    </row>
    <row r="1415" spans="1:21" ht="48" thickBot="1" x14ac:dyDescent="0.3">
      <c r="A1415" s="2" t="s">
        <v>2746</v>
      </c>
      <c r="B1415" s="2" t="s">
        <v>2747</v>
      </c>
      <c r="C1415" s="2"/>
      <c r="D1415" s="2" t="s">
        <v>2748</v>
      </c>
      <c r="E1415" s="2" t="s">
        <v>2749</v>
      </c>
      <c r="F1415" s="2" t="s">
        <v>12</v>
      </c>
      <c r="G1415" s="2"/>
      <c r="H1415" s="2"/>
      <c r="I1415" s="2"/>
      <c r="J1415" s="2"/>
      <c r="K1415" s="2"/>
      <c r="L1415" s="2"/>
      <c r="M1415" s="2"/>
      <c r="N1415" s="2"/>
      <c r="O1415" s="2"/>
      <c r="P1415" s="2"/>
      <c r="Q1415" s="2"/>
      <c r="R1415" s="2"/>
      <c r="S1415" s="2"/>
      <c r="T1415" s="2"/>
      <c r="U1415" s="2"/>
    </row>
    <row r="1416" spans="1:21" ht="32.25" thickBot="1" x14ac:dyDescent="0.3">
      <c r="A1416" s="2" t="s">
        <v>4653</v>
      </c>
      <c r="B1416" s="2" t="s">
        <v>4654</v>
      </c>
      <c r="C1416" s="2"/>
      <c r="D1416" s="2" t="s">
        <v>4655</v>
      </c>
      <c r="E1416" s="2" t="s">
        <v>4656</v>
      </c>
      <c r="F1416" s="2" t="s">
        <v>12</v>
      </c>
      <c r="G1416" s="2"/>
      <c r="H1416" s="2"/>
      <c r="I1416" s="2"/>
      <c r="J1416" s="2"/>
      <c r="K1416" s="2"/>
      <c r="L1416" s="2"/>
      <c r="M1416" s="2"/>
      <c r="N1416" s="2"/>
      <c r="O1416" s="2"/>
      <c r="P1416" s="2"/>
      <c r="Q1416" s="2"/>
      <c r="R1416" s="2"/>
      <c r="S1416" s="2"/>
      <c r="T1416" s="2"/>
      <c r="U1416" s="2"/>
    </row>
    <row r="1417" spans="1:21" ht="63.75" thickBot="1" x14ac:dyDescent="0.3">
      <c r="A1417" s="2" t="s">
        <v>3198</v>
      </c>
      <c r="B1417" s="2"/>
      <c r="C1417" s="2"/>
      <c r="D1417" s="2" t="s">
        <v>3199</v>
      </c>
      <c r="E1417" s="2" t="s">
        <v>3200</v>
      </c>
      <c r="F1417" s="2" t="s">
        <v>6</v>
      </c>
      <c r="G1417" s="2"/>
      <c r="H1417" s="2"/>
      <c r="I1417" s="2"/>
      <c r="J1417" s="2"/>
      <c r="K1417" s="2"/>
      <c r="L1417" s="2"/>
      <c r="M1417" s="2"/>
      <c r="N1417" s="2"/>
      <c r="O1417" s="2"/>
      <c r="P1417" s="2"/>
      <c r="Q1417" s="2"/>
      <c r="R1417" s="2"/>
      <c r="S1417" s="2"/>
      <c r="T1417" s="2"/>
      <c r="U1417" s="2"/>
    </row>
    <row r="1418" spans="1:21" ht="32.25" thickBot="1" x14ac:dyDescent="0.3">
      <c r="A1418" s="2" t="s">
        <v>1437</v>
      </c>
      <c r="B1418" s="2" t="s">
        <v>1438</v>
      </c>
      <c r="C1418" s="2"/>
      <c r="D1418" s="2" t="s">
        <v>1439</v>
      </c>
      <c r="E1418" s="2" t="s">
        <v>1440</v>
      </c>
      <c r="F1418" s="2" t="s">
        <v>6</v>
      </c>
      <c r="G1418" s="2"/>
      <c r="H1418" s="2"/>
      <c r="I1418" s="2"/>
      <c r="J1418" s="2"/>
      <c r="K1418" s="2"/>
      <c r="L1418" s="2"/>
      <c r="M1418" s="2"/>
      <c r="N1418" s="2"/>
      <c r="O1418" s="2"/>
      <c r="P1418" s="2"/>
      <c r="Q1418" s="2"/>
      <c r="R1418" s="2"/>
      <c r="S1418" s="2"/>
      <c r="T1418" s="2"/>
      <c r="U1418" s="2"/>
    </row>
    <row r="1419" spans="1:21" ht="48" thickBot="1" x14ac:dyDescent="0.3">
      <c r="A1419" s="2" t="s">
        <v>278</v>
      </c>
      <c r="B1419" s="2"/>
      <c r="C1419" s="2"/>
      <c r="D1419" s="2" t="s">
        <v>262</v>
      </c>
      <c r="E1419" s="2" t="s">
        <v>277</v>
      </c>
      <c r="F1419" s="2" t="s">
        <v>6</v>
      </c>
      <c r="G1419" s="2"/>
      <c r="H1419" s="2"/>
      <c r="I1419" s="2"/>
      <c r="J1419" s="2"/>
      <c r="K1419" s="2"/>
      <c r="L1419" s="2"/>
      <c r="M1419" s="2"/>
      <c r="N1419" s="2"/>
      <c r="O1419" s="2"/>
      <c r="P1419" s="2"/>
      <c r="Q1419" s="2"/>
      <c r="R1419" s="2"/>
      <c r="S1419" s="2"/>
      <c r="T1419" s="2"/>
      <c r="U1419" s="2"/>
    </row>
    <row r="1420" spans="1:21" ht="63.75" thickBot="1" x14ac:dyDescent="0.3">
      <c r="A1420" s="2" t="s">
        <v>3201</v>
      </c>
      <c r="B1420" s="2" t="s">
        <v>3202</v>
      </c>
      <c r="C1420" s="2"/>
      <c r="D1420" s="2" t="s">
        <v>3203</v>
      </c>
      <c r="E1420" s="2" t="s">
        <v>3204</v>
      </c>
      <c r="F1420" s="2" t="s">
        <v>6</v>
      </c>
      <c r="G1420" s="2"/>
      <c r="H1420" s="2"/>
      <c r="I1420" s="2"/>
      <c r="J1420" s="2"/>
      <c r="K1420" s="2"/>
      <c r="L1420" s="2"/>
      <c r="M1420" s="2"/>
      <c r="N1420" s="2"/>
      <c r="O1420" s="2"/>
      <c r="P1420" s="2"/>
      <c r="Q1420" s="2"/>
      <c r="R1420" s="2"/>
      <c r="S1420" s="2"/>
      <c r="T1420" s="2"/>
      <c r="U1420" s="2"/>
    </row>
    <row r="1421" spans="1:21" ht="32.25" thickBot="1" x14ac:dyDescent="0.3">
      <c r="A1421" s="2" t="s">
        <v>1441</v>
      </c>
      <c r="B1421" s="2" t="s">
        <v>1442</v>
      </c>
      <c r="C1421" s="2" t="s">
        <v>1443</v>
      </c>
      <c r="D1421" s="2" t="s">
        <v>1444</v>
      </c>
      <c r="E1421" s="2" t="s">
        <v>1445</v>
      </c>
      <c r="F1421" s="2" t="s">
        <v>1446</v>
      </c>
      <c r="G1421" s="2"/>
      <c r="H1421" s="2"/>
      <c r="I1421" s="2"/>
      <c r="J1421" s="2"/>
      <c r="K1421" s="2"/>
      <c r="L1421" s="2"/>
      <c r="M1421" s="2"/>
      <c r="N1421" s="2"/>
      <c r="O1421" s="2"/>
      <c r="P1421" s="2"/>
      <c r="Q1421" s="2"/>
      <c r="R1421" s="2"/>
      <c r="S1421" s="2"/>
      <c r="T1421" s="2"/>
      <c r="U1421" s="2"/>
    </row>
    <row r="1422" spans="1:21" ht="32.25" thickBot="1" x14ac:dyDescent="0.3">
      <c r="A1422" s="2" t="s">
        <v>2344</v>
      </c>
      <c r="B1422" s="2" t="s">
        <v>2345</v>
      </c>
      <c r="C1422" s="2" t="s">
        <v>1051</v>
      </c>
      <c r="D1422" s="2" t="s">
        <v>2346</v>
      </c>
      <c r="E1422" s="2" t="s">
        <v>2347</v>
      </c>
      <c r="F1422" s="2" t="s">
        <v>6</v>
      </c>
      <c r="G1422" s="2"/>
      <c r="H1422" s="2"/>
      <c r="I1422" s="2"/>
      <c r="J1422" s="2"/>
      <c r="K1422" s="2"/>
      <c r="L1422" s="2"/>
      <c r="M1422" s="2"/>
      <c r="N1422" s="2"/>
      <c r="O1422" s="2"/>
      <c r="P1422" s="2"/>
      <c r="Q1422" s="2"/>
      <c r="R1422" s="2"/>
      <c r="S1422" s="2"/>
      <c r="T1422" s="2"/>
      <c r="U1422" s="2"/>
    </row>
    <row r="1423" spans="1:21" ht="32.25" thickBot="1" x14ac:dyDescent="0.3">
      <c r="A1423" s="2" t="s">
        <v>3205</v>
      </c>
      <c r="B1423" s="2" t="s">
        <v>3206</v>
      </c>
      <c r="C1423" s="2"/>
      <c r="D1423" s="2" t="s">
        <v>3207</v>
      </c>
      <c r="E1423" s="2" t="s">
        <v>3208</v>
      </c>
      <c r="F1423" s="2" t="s">
        <v>6</v>
      </c>
      <c r="G1423" s="2"/>
      <c r="H1423" s="2"/>
      <c r="I1423" s="2"/>
      <c r="J1423" s="2"/>
      <c r="K1423" s="2"/>
      <c r="L1423" s="2"/>
      <c r="M1423" s="2"/>
      <c r="N1423" s="2"/>
      <c r="O1423" s="2"/>
      <c r="P1423" s="2"/>
      <c r="Q1423" s="2"/>
      <c r="R1423" s="2"/>
      <c r="S1423" s="2"/>
      <c r="T1423" s="2"/>
      <c r="U1423" s="2"/>
    </row>
    <row r="1424" spans="1:21" ht="32.25" thickBot="1" x14ac:dyDescent="0.3">
      <c r="A1424" s="2" t="s">
        <v>3209</v>
      </c>
      <c r="B1424" s="2" t="s">
        <v>3210</v>
      </c>
      <c r="C1424" s="2"/>
      <c r="D1424" s="2" t="s">
        <v>3211</v>
      </c>
      <c r="E1424" s="2" t="s">
        <v>3212</v>
      </c>
      <c r="F1424" s="2" t="s">
        <v>6</v>
      </c>
      <c r="G1424" s="2"/>
      <c r="H1424" s="2"/>
      <c r="I1424" s="2"/>
      <c r="J1424" s="2"/>
      <c r="K1424" s="2"/>
      <c r="L1424" s="2"/>
      <c r="M1424" s="2"/>
      <c r="N1424" s="2"/>
      <c r="O1424" s="2"/>
      <c r="P1424" s="2"/>
      <c r="Q1424" s="2"/>
      <c r="R1424" s="2"/>
      <c r="S1424" s="2"/>
      <c r="T1424" s="2"/>
      <c r="U1424" s="2"/>
    </row>
    <row r="1425" spans="1:21" ht="48" thickBot="1" x14ac:dyDescent="0.3">
      <c r="A1425" s="2" t="s">
        <v>3213</v>
      </c>
      <c r="B1425" s="2" t="s">
        <v>3214</v>
      </c>
      <c r="C1425" s="2"/>
      <c r="D1425" s="2" t="s">
        <v>3215</v>
      </c>
      <c r="E1425" s="2" t="s">
        <v>3216</v>
      </c>
      <c r="F1425" s="2" t="s">
        <v>6</v>
      </c>
      <c r="G1425" s="2"/>
      <c r="H1425" s="2"/>
      <c r="I1425" s="2"/>
      <c r="J1425" s="2"/>
      <c r="K1425" s="2"/>
      <c r="L1425" s="2"/>
      <c r="M1425" s="2"/>
      <c r="N1425" s="2"/>
      <c r="O1425" s="2"/>
      <c r="P1425" s="2"/>
      <c r="Q1425" s="2"/>
      <c r="R1425" s="2"/>
      <c r="S1425" s="2"/>
      <c r="T1425" s="2"/>
      <c r="U1425" s="2"/>
    </row>
    <row r="1426" spans="1:21" ht="32.25" thickBot="1" x14ac:dyDescent="0.3">
      <c r="A1426" s="2" t="s">
        <v>4657</v>
      </c>
      <c r="B1426" s="2"/>
      <c r="C1426" s="2"/>
      <c r="D1426" s="2" t="s">
        <v>4658</v>
      </c>
      <c r="E1426" s="2" t="s">
        <v>4659</v>
      </c>
      <c r="F1426" s="2" t="s">
        <v>6</v>
      </c>
      <c r="G1426" s="2"/>
      <c r="H1426" s="2"/>
      <c r="I1426" s="2"/>
      <c r="J1426" s="2"/>
      <c r="K1426" s="2"/>
      <c r="L1426" s="2"/>
      <c r="M1426" s="2"/>
      <c r="N1426" s="2"/>
      <c r="O1426" s="2"/>
      <c r="P1426" s="2"/>
      <c r="Q1426" s="2"/>
      <c r="R1426" s="2"/>
      <c r="S1426" s="2"/>
      <c r="T1426" s="2"/>
      <c r="U1426" s="2"/>
    </row>
    <row r="1427" spans="1:21" ht="32.25" thickBot="1" x14ac:dyDescent="0.3">
      <c r="A1427" s="2" t="s">
        <v>1447</v>
      </c>
      <c r="B1427" s="2" t="s">
        <v>1448</v>
      </c>
      <c r="C1427" s="2" t="s">
        <v>2750</v>
      </c>
      <c r="D1427" s="2" t="s">
        <v>2751</v>
      </c>
      <c r="E1427" s="2" t="s">
        <v>2752</v>
      </c>
      <c r="F1427" s="2" t="s">
        <v>6</v>
      </c>
      <c r="G1427" s="2"/>
      <c r="H1427" s="2"/>
      <c r="I1427" s="2"/>
      <c r="J1427" s="2"/>
      <c r="K1427" s="2"/>
      <c r="L1427" s="2"/>
      <c r="M1427" s="2"/>
      <c r="N1427" s="2"/>
      <c r="O1427" s="2"/>
      <c r="P1427" s="2"/>
      <c r="Q1427" s="2"/>
      <c r="R1427" s="2"/>
      <c r="S1427" s="2"/>
      <c r="T1427" s="2"/>
      <c r="U1427" s="2"/>
    </row>
    <row r="1428" spans="1:21" ht="32.25" thickBot="1" x14ac:dyDescent="0.3">
      <c r="A1428" s="2" t="s">
        <v>1447</v>
      </c>
      <c r="B1428" s="2" t="s">
        <v>1448</v>
      </c>
      <c r="C1428" s="2" t="s">
        <v>207</v>
      </c>
      <c r="D1428" s="2" t="s">
        <v>1449</v>
      </c>
      <c r="E1428" s="2" t="s">
        <v>1450</v>
      </c>
      <c r="F1428" s="2" t="s">
        <v>6</v>
      </c>
      <c r="G1428" s="2"/>
      <c r="H1428" s="2"/>
      <c r="I1428" s="2"/>
      <c r="J1428" s="2"/>
      <c r="K1428" s="2"/>
      <c r="L1428" s="2"/>
      <c r="M1428" s="2"/>
      <c r="N1428" s="2"/>
      <c r="O1428" s="2"/>
      <c r="P1428" s="2"/>
      <c r="Q1428" s="2"/>
      <c r="R1428" s="2"/>
      <c r="S1428" s="2"/>
      <c r="T1428" s="2"/>
      <c r="U1428" s="2"/>
    </row>
    <row r="1429" spans="1:21" ht="32.25" thickBot="1" x14ac:dyDescent="0.3">
      <c r="A1429" s="2" t="s">
        <v>3217</v>
      </c>
      <c r="B1429" s="2" t="s">
        <v>3218</v>
      </c>
      <c r="C1429" s="2"/>
      <c r="D1429" s="2" t="s">
        <v>3219</v>
      </c>
      <c r="E1429" s="2" t="s">
        <v>3220</v>
      </c>
      <c r="F1429" s="2" t="s">
        <v>6</v>
      </c>
      <c r="G1429" s="2"/>
      <c r="H1429" s="2"/>
      <c r="I1429" s="2"/>
      <c r="J1429" s="2"/>
      <c r="K1429" s="2"/>
      <c r="L1429" s="2"/>
      <c r="M1429" s="2"/>
      <c r="N1429" s="2"/>
      <c r="O1429" s="2"/>
      <c r="P1429" s="2"/>
      <c r="Q1429" s="2"/>
      <c r="R1429" s="2"/>
      <c r="S1429" s="2"/>
      <c r="T1429" s="2"/>
      <c r="U1429" s="2"/>
    </row>
    <row r="1430" spans="1:21" ht="32.25" thickBot="1" x14ac:dyDescent="0.3">
      <c r="A1430" s="2" t="s">
        <v>4660</v>
      </c>
      <c r="B1430" s="2" t="s">
        <v>1178</v>
      </c>
      <c r="C1430" s="2"/>
      <c r="D1430" s="2" t="s">
        <v>4661</v>
      </c>
      <c r="E1430" s="2" t="s">
        <v>4662</v>
      </c>
      <c r="F1430" s="2" t="s">
        <v>6</v>
      </c>
      <c r="G1430" s="2"/>
      <c r="H1430" s="2"/>
      <c r="I1430" s="2"/>
      <c r="J1430" s="2"/>
      <c r="K1430" s="2"/>
      <c r="L1430" s="2"/>
      <c r="M1430" s="2"/>
      <c r="N1430" s="2"/>
      <c r="O1430" s="2"/>
      <c r="P1430" s="2"/>
      <c r="Q1430" s="2"/>
      <c r="R1430" s="2"/>
      <c r="S1430" s="2"/>
      <c r="T1430" s="2"/>
      <c r="U1430" s="2"/>
    </row>
    <row r="1431" spans="1:21" ht="32.25" thickBot="1" x14ac:dyDescent="0.3">
      <c r="A1431" s="2" t="s">
        <v>3221</v>
      </c>
      <c r="B1431" s="2" t="s">
        <v>3222</v>
      </c>
      <c r="C1431" s="2" t="s">
        <v>1051</v>
      </c>
      <c r="D1431" s="2" t="s">
        <v>3125</v>
      </c>
      <c r="E1431" s="2" t="s">
        <v>3223</v>
      </c>
      <c r="F1431" s="2" t="s">
        <v>6</v>
      </c>
      <c r="G1431" s="2"/>
      <c r="H1431" s="2"/>
      <c r="I1431" s="2"/>
      <c r="J1431" s="2"/>
      <c r="K1431" s="2"/>
      <c r="L1431" s="2"/>
      <c r="M1431" s="2"/>
      <c r="N1431" s="2"/>
      <c r="O1431" s="2"/>
      <c r="P1431" s="2"/>
      <c r="Q1431" s="2"/>
      <c r="R1431" s="2"/>
      <c r="S1431" s="2"/>
      <c r="T1431" s="2"/>
      <c r="U1431" s="2"/>
    </row>
    <row r="1432" spans="1:21" ht="32.25" thickBot="1" x14ac:dyDescent="0.3">
      <c r="A1432" s="2" t="s">
        <v>3224</v>
      </c>
      <c r="B1432" s="2" t="s">
        <v>3225</v>
      </c>
      <c r="C1432" s="2" t="s">
        <v>1716</v>
      </c>
      <c r="D1432" s="2" t="s">
        <v>3226</v>
      </c>
      <c r="E1432" s="2" t="s">
        <v>3227</v>
      </c>
      <c r="F1432" s="2" t="s">
        <v>6</v>
      </c>
      <c r="G1432" s="2"/>
      <c r="H1432" s="2"/>
      <c r="I1432" s="2"/>
      <c r="J1432" s="2"/>
      <c r="K1432" s="2"/>
      <c r="L1432" s="2"/>
      <c r="M1432" s="2"/>
      <c r="N1432" s="2"/>
      <c r="O1432" s="2"/>
      <c r="P1432" s="2"/>
      <c r="Q1432" s="2"/>
      <c r="R1432" s="2"/>
      <c r="S1432" s="2"/>
      <c r="T1432" s="2"/>
      <c r="U1432" s="2"/>
    </row>
    <row r="1433" spans="1:21" ht="32.25" thickBot="1" x14ac:dyDescent="0.3">
      <c r="A1433" s="2" t="s">
        <v>1451</v>
      </c>
      <c r="B1433" s="2" t="s">
        <v>1452</v>
      </c>
      <c r="C1433" s="2"/>
      <c r="D1433" s="2" t="s">
        <v>1453</v>
      </c>
      <c r="E1433" s="2" t="s">
        <v>1454</v>
      </c>
      <c r="F1433" s="2" t="s">
        <v>1455</v>
      </c>
      <c r="G1433" s="2"/>
      <c r="H1433" s="2"/>
      <c r="I1433" s="2"/>
      <c r="J1433" s="2"/>
      <c r="K1433" s="2"/>
      <c r="L1433" s="2"/>
      <c r="M1433" s="2"/>
      <c r="N1433" s="2"/>
      <c r="O1433" s="2"/>
      <c r="P1433" s="2"/>
      <c r="Q1433" s="2"/>
      <c r="R1433" s="2"/>
      <c r="S1433" s="2"/>
      <c r="T1433" s="2"/>
      <c r="U1433" s="2"/>
    </row>
    <row r="1434" spans="1:21" ht="63.75" thickBot="1" x14ac:dyDescent="0.3">
      <c r="A1434" s="2" t="s">
        <v>2753</v>
      </c>
      <c r="B1434" s="2"/>
      <c r="C1434" s="2"/>
      <c r="D1434" s="2" t="s">
        <v>2754</v>
      </c>
      <c r="E1434" s="2" t="s">
        <v>2755</v>
      </c>
      <c r="F1434" s="2" t="s">
        <v>6</v>
      </c>
      <c r="G1434" s="2"/>
      <c r="H1434" s="2"/>
      <c r="I1434" s="2"/>
      <c r="J1434" s="2"/>
      <c r="K1434" s="2"/>
      <c r="L1434" s="2"/>
      <c r="M1434" s="2"/>
      <c r="N1434" s="2"/>
      <c r="O1434" s="2"/>
      <c r="P1434" s="2"/>
      <c r="Q1434" s="2"/>
      <c r="R1434" s="2"/>
      <c r="S1434" s="2"/>
      <c r="T1434" s="2"/>
      <c r="U1434" s="2"/>
    </row>
    <row r="1435" spans="1:21" ht="32.25" thickBot="1" x14ac:dyDescent="0.3">
      <c r="A1435" s="2" t="s">
        <v>4663</v>
      </c>
      <c r="B1435" s="2" t="s">
        <v>4664</v>
      </c>
      <c r="C1435" s="2"/>
      <c r="D1435" s="2" t="s">
        <v>4665</v>
      </c>
      <c r="E1435" s="2" t="s">
        <v>4666</v>
      </c>
      <c r="F1435" s="2" t="s">
        <v>6</v>
      </c>
      <c r="G1435" s="2"/>
      <c r="H1435" s="2"/>
      <c r="I1435" s="2"/>
      <c r="J1435" s="2"/>
      <c r="K1435" s="2"/>
      <c r="L1435" s="2"/>
      <c r="M1435" s="2"/>
      <c r="N1435" s="2"/>
      <c r="O1435" s="2"/>
      <c r="P1435" s="2"/>
      <c r="Q1435" s="2"/>
      <c r="R1435" s="2"/>
      <c r="S1435" s="2"/>
      <c r="T1435" s="2"/>
      <c r="U1435" s="2"/>
    </row>
    <row r="1436" spans="1:21" ht="32.25" thickBot="1" x14ac:dyDescent="0.3">
      <c r="A1436" s="2" t="s">
        <v>4667</v>
      </c>
      <c r="B1436" s="2" t="s">
        <v>2461</v>
      </c>
      <c r="C1436" s="2" t="s">
        <v>4668</v>
      </c>
      <c r="D1436" s="2" t="s">
        <v>4669</v>
      </c>
      <c r="E1436" s="2" t="s">
        <v>4670</v>
      </c>
      <c r="F1436" s="2" t="s">
        <v>6</v>
      </c>
      <c r="G1436" s="2"/>
      <c r="H1436" s="2"/>
      <c r="I1436" s="2"/>
      <c r="J1436" s="2"/>
      <c r="K1436" s="2"/>
      <c r="L1436" s="2"/>
      <c r="M1436" s="2"/>
      <c r="N1436" s="2"/>
      <c r="O1436" s="2"/>
      <c r="P1436" s="2"/>
      <c r="Q1436" s="2"/>
      <c r="R1436" s="2"/>
      <c r="S1436" s="2"/>
      <c r="T1436" s="2"/>
      <c r="U1436" s="2"/>
    </row>
    <row r="1437" spans="1:21" ht="32.25" thickBot="1" x14ac:dyDescent="0.3">
      <c r="A1437" s="2" t="s">
        <v>3228</v>
      </c>
      <c r="B1437" s="2" t="s">
        <v>3229</v>
      </c>
      <c r="C1437" s="2" t="s">
        <v>3230</v>
      </c>
      <c r="D1437" s="2" t="s">
        <v>3231</v>
      </c>
      <c r="E1437" s="2" t="s">
        <v>3232</v>
      </c>
      <c r="F1437" s="2" t="s">
        <v>6</v>
      </c>
      <c r="G1437" s="2"/>
      <c r="H1437" s="2"/>
      <c r="I1437" s="2"/>
      <c r="J1437" s="2"/>
      <c r="K1437" s="2"/>
      <c r="L1437" s="2"/>
      <c r="M1437" s="2"/>
      <c r="N1437" s="2"/>
      <c r="O1437" s="2"/>
      <c r="P1437" s="2"/>
      <c r="Q1437" s="2"/>
      <c r="R1437" s="2"/>
      <c r="S1437" s="2"/>
      <c r="T1437" s="2"/>
      <c r="U1437" s="2"/>
    </row>
    <row r="1438" spans="1:21" ht="48" thickBot="1" x14ac:dyDescent="0.3">
      <c r="A1438" s="2" t="s">
        <v>3233</v>
      </c>
      <c r="B1438" s="2" t="s">
        <v>3234</v>
      </c>
      <c r="C1438" s="2"/>
      <c r="D1438" s="2" t="s">
        <v>3235</v>
      </c>
      <c r="E1438" s="2" t="s">
        <v>3236</v>
      </c>
      <c r="F1438" s="2" t="s">
        <v>6</v>
      </c>
      <c r="G1438" s="2"/>
      <c r="H1438" s="2"/>
      <c r="I1438" s="2"/>
      <c r="J1438" s="2"/>
      <c r="K1438" s="2"/>
      <c r="L1438" s="2"/>
      <c r="M1438" s="2"/>
      <c r="N1438" s="2"/>
      <c r="O1438" s="2"/>
      <c r="P1438" s="2"/>
      <c r="Q1438" s="2"/>
      <c r="R1438" s="2"/>
      <c r="S1438" s="2"/>
      <c r="T1438" s="2"/>
      <c r="U1438" s="2"/>
    </row>
    <row r="1439" spans="1:21" ht="111" thickBot="1" x14ac:dyDescent="0.3">
      <c r="A1439" s="2" t="s">
        <v>3237</v>
      </c>
      <c r="B1439" s="2" t="s">
        <v>2353</v>
      </c>
      <c r="C1439" s="2" t="s">
        <v>3238</v>
      </c>
      <c r="D1439" s="2" t="s">
        <v>3239</v>
      </c>
      <c r="E1439" s="2" t="s">
        <v>3240</v>
      </c>
      <c r="F1439" s="2" t="s">
        <v>6</v>
      </c>
      <c r="G1439" s="2"/>
      <c r="H1439" s="2"/>
      <c r="I1439" s="2"/>
      <c r="J1439" s="2"/>
      <c r="K1439" s="2"/>
      <c r="L1439" s="2"/>
      <c r="M1439" s="2"/>
      <c r="N1439" s="2"/>
      <c r="O1439" s="2"/>
      <c r="P1439" s="2"/>
      <c r="Q1439" s="2"/>
      <c r="R1439" s="2"/>
      <c r="S1439" s="2"/>
      <c r="T1439" s="2"/>
      <c r="U1439" s="2"/>
    </row>
    <row r="1440" spans="1:21" ht="32.25" thickBot="1" x14ac:dyDescent="0.3">
      <c r="A1440" s="2" t="s">
        <v>2348</v>
      </c>
      <c r="B1440" s="2" t="s">
        <v>2349</v>
      </c>
      <c r="C1440" s="2"/>
      <c r="D1440" s="2" t="s">
        <v>2350</v>
      </c>
      <c r="E1440" s="2" t="s">
        <v>2351</v>
      </c>
      <c r="F1440" s="2" t="s">
        <v>6</v>
      </c>
      <c r="G1440" s="2"/>
      <c r="H1440" s="2"/>
      <c r="I1440" s="2"/>
      <c r="J1440" s="2"/>
      <c r="K1440" s="2"/>
      <c r="L1440" s="2"/>
      <c r="M1440" s="2"/>
      <c r="N1440" s="2"/>
      <c r="O1440" s="2"/>
      <c r="P1440" s="2"/>
      <c r="Q1440" s="2"/>
      <c r="R1440" s="2"/>
      <c r="S1440" s="2"/>
      <c r="T1440" s="2"/>
      <c r="U1440" s="2"/>
    </row>
    <row r="1441" spans="1:21" ht="32.25" thickBot="1" x14ac:dyDescent="0.3">
      <c r="A1441" s="2" t="s">
        <v>2352</v>
      </c>
      <c r="B1441" s="2" t="s">
        <v>2353</v>
      </c>
      <c r="C1441" s="2"/>
      <c r="D1441" s="2" t="s">
        <v>2354</v>
      </c>
      <c r="E1441" s="2" t="s">
        <v>2355</v>
      </c>
      <c r="F1441" s="2" t="s">
        <v>6</v>
      </c>
      <c r="G1441" s="2"/>
      <c r="H1441" s="2"/>
      <c r="I1441" s="2"/>
      <c r="J1441" s="2"/>
      <c r="K1441" s="2"/>
      <c r="L1441" s="2"/>
      <c r="M1441" s="2"/>
      <c r="N1441" s="2"/>
      <c r="O1441" s="2"/>
      <c r="P1441" s="2"/>
      <c r="Q1441" s="2"/>
      <c r="R1441" s="2"/>
      <c r="S1441" s="2"/>
      <c r="T1441" s="2"/>
      <c r="U1441" s="2"/>
    </row>
    <row r="1442" spans="1:21" ht="32.25" thickBot="1" x14ac:dyDescent="0.3">
      <c r="A1442" s="2" t="s">
        <v>3241</v>
      </c>
      <c r="B1442" s="2" t="s">
        <v>3242</v>
      </c>
      <c r="C1442" s="2"/>
      <c r="D1442" s="2" t="s">
        <v>3243</v>
      </c>
      <c r="E1442" s="2" t="s">
        <v>3244</v>
      </c>
      <c r="F1442" s="2" t="s">
        <v>6</v>
      </c>
      <c r="G1442" s="2"/>
      <c r="H1442" s="2"/>
      <c r="I1442" s="2"/>
      <c r="J1442" s="2"/>
      <c r="K1442" s="2"/>
      <c r="L1442" s="2"/>
      <c r="M1442" s="2"/>
      <c r="N1442" s="2"/>
      <c r="O1442" s="2"/>
      <c r="P1442" s="2"/>
      <c r="Q1442" s="2"/>
      <c r="R1442" s="2"/>
      <c r="S1442" s="2"/>
      <c r="T1442" s="2"/>
      <c r="U1442" s="2"/>
    </row>
    <row r="1443" spans="1:21" ht="32.25" thickBot="1" x14ac:dyDescent="0.3">
      <c r="A1443" s="2" t="s">
        <v>2356</v>
      </c>
      <c r="B1443" s="2" t="s">
        <v>2357</v>
      </c>
      <c r="C1443" s="2"/>
      <c r="D1443" s="2" t="s">
        <v>2358</v>
      </c>
      <c r="E1443" s="2" t="s">
        <v>2359</v>
      </c>
      <c r="F1443" s="2" t="s">
        <v>6</v>
      </c>
      <c r="G1443" s="2"/>
      <c r="H1443" s="2"/>
      <c r="I1443" s="2"/>
      <c r="J1443" s="2"/>
      <c r="K1443" s="2"/>
      <c r="L1443" s="2"/>
      <c r="M1443" s="2"/>
      <c r="N1443" s="2"/>
      <c r="O1443" s="2"/>
      <c r="P1443" s="2"/>
      <c r="Q1443" s="2"/>
      <c r="R1443" s="2"/>
      <c r="S1443" s="2"/>
      <c r="T1443" s="2"/>
      <c r="U1443" s="2"/>
    </row>
    <row r="1444" spans="1:21" ht="32.25" thickBot="1" x14ac:dyDescent="0.3">
      <c r="A1444" s="2" t="s">
        <v>4671</v>
      </c>
      <c r="B1444" s="2" t="s">
        <v>4672</v>
      </c>
      <c r="C1444" s="2"/>
      <c r="D1444" s="2" t="s">
        <v>4673</v>
      </c>
      <c r="E1444" s="2" t="s">
        <v>4674</v>
      </c>
      <c r="F1444" s="2" t="s">
        <v>6</v>
      </c>
      <c r="G1444" s="2"/>
      <c r="H1444" s="2"/>
      <c r="I1444" s="2"/>
      <c r="J1444" s="2"/>
      <c r="K1444" s="2"/>
      <c r="L1444" s="2"/>
      <c r="M1444" s="2"/>
      <c r="N1444" s="2"/>
      <c r="O1444" s="2"/>
      <c r="P1444" s="2"/>
      <c r="Q1444" s="2"/>
      <c r="R1444" s="2"/>
      <c r="S1444" s="2"/>
      <c r="T1444" s="2"/>
      <c r="U1444" s="2"/>
    </row>
    <row r="1445" spans="1:21" ht="48" thickBot="1" x14ac:dyDescent="0.3">
      <c r="A1445" s="2" t="s">
        <v>2360</v>
      </c>
      <c r="B1445" s="2" t="s">
        <v>2361</v>
      </c>
      <c r="C1445" s="2" t="s">
        <v>2362</v>
      </c>
      <c r="D1445" s="2" t="s">
        <v>2363</v>
      </c>
      <c r="E1445" s="2" t="s">
        <v>2364</v>
      </c>
      <c r="F1445" s="2" t="s">
        <v>6</v>
      </c>
      <c r="G1445" s="2"/>
      <c r="H1445" s="2"/>
      <c r="I1445" s="2"/>
      <c r="J1445" s="2"/>
      <c r="K1445" s="2"/>
      <c r="L1445" s="2"/>
      <c r="M1445" s="2"/>
      <c r="N1445" s="2"/>
      <c r="O1445" s="2"/>
      <c r="P1445" s="2"/>
      <c r="Q1445" s="2"/>
      <c r="R1445" s="2"/>
      <c r="S1445" s="2"/>
      <c r="T1445" s="2"/>
      <c r="U1445" s="2"/>
    </row>
    <row r="1446" spans="1:21" ht="47.25" customHeight="1" thickBot="1" x14ac:dyDescent="0.3">
      <c r="A1446" s="2" t="s">
        <v>1456</v>
      </c>
      <c r="B1446" s="2" t="s">
        <v>1457</v>
      </c>
      <c r="C1446" s="2"/>
      <c r="D1446" s="2" t="s">
        <v>1458</v>
      </c>
      <c r="E1446" s="2" t="s">
        <v>1459</v>
      </c>
      <c r="F1446" s="2" t="s">
        <v>12</v>
      </c>
      <c r="G1446" s="2"/>
      <c r="H1446" s="2"/>
      <c r="I1446" s="2"/>
      <c r="J1446" s="2"/>
      <c r="K1446" s="2"/>
      <c r="L1446" s="2"/>
      <c r="M1446" s="2"/>
      <c r="N1446" s="2"/>
      <c r="O1446" s="2"/>
      <c r="P1446" s="2"/>
      <c r="Q1446" s="2"/>
      <c r="R1446" s="2"/>
      <c r="S1446" s="2"/>
      <c r="T1446" s="2"/>
      <c r="U1446" s="2"/>
    </row>
    <row r="1447" spans="1:21" ht="40.5" customHeight="1" thickBot="1" x14ac:dyDescent="0.3">
      <c r="A1447" s="2" t="s">
        <v>3998</v>
      </c>
      <c r="B1447" s="2" t="s">
        <v>3999</v>
      </c>
      <c r="C1447" s="2"/>
      <c r="D1447" s="2" t="s">
        <v>4000</v>
      </c>
      <c r="E1447" s="2" t="s">
        <v>4001</v>
      </c>
      <c r="F1447" s="2" t="s">
        <v>12</v>
      </c>
      <c r="G1447" s="2"/>
      <c r="H1447" s="2"/>
      <c r="I1447" s="2"/>
      <c r="J1447" s="2"/>
      <c r="K1447" s="2"/>
      <c r="L1447" s="2"/>
      <c r="M1447" s="2"/>
      <c r="N1447" s="2"/>
      <c r="O1447" s="2"/>
      <c r="P1447" s="2"/>
      <c r="Q1447" s="2"/>
      <c r="R1447" s="2"/>
      <c r="S1447" s="2"/>
      <c r="T1447" s="2"/>
      <c r="U1447" s="2"/>
    </row>
    <row r="1448" spans="1:21" ht="48" thickBot="1" x14ac:dyDescent="0.3">
      <c r="A1448" s="2" t="s">
        <v>2756</v>
      </c>
      <c r="B1448" s="2"/>
      <c r="C1448" s="2"/>
      <c r="D1448" s="2" t="s">
        <v>2757</v>
      </c>
      <c r="E1448" s="2" t="s">
        <v>2758</v>
      </c>
      <c r="F1448" s="2" t="s">
        <v>2759</v>
      </c>
      <c r="G1448" s="2"/>
      <c r="H1448" s="2"/>
      <c r="I1448" s="2"/>
      <c r="J1448" s="2"/>
      <c r="K1448" s="2"/>
      <c r="L1448" s="2"/>
      <c r="M1448" s="2"/>
      <c r="N1448" s="2"/>
      <c r="O1448" s="2"/>
      <c r="P1448" s="2"/>
      <c r="Q1448" s="2"/>
      <c r="R1448" s="2"/>
      <c r="S1448" s="2"/>
      <c r="T1448" s="2"/>
      <c r="U1448" s="2"/>
    </row>
    <row r="1449" spans="1:21" ht="48" thickBot="1" x14ac:dyDescent="0.3">
      <c r="A1449" s="2" t="s">
        <v>3245</v>
      </c>
      <c r="B1449" s="2" t="s">
        <v>3246</v>
      </c>
      <c r="C1449" s="2"/>
      <c r="D1449" s="2" t="s">
        <v>3247</v>
      </c>
      <c r="E1449" s="2" t="s">
        <v>3248</v>
      </c>
      <c r="F1449" s="2" t="s">
        <v>6</v>
      </c>
      <c r="G1449" s="2"/>
      <c r="H1449" s="2"/>
      <c r="I1449" s="2"/>
      <c r="J1449" s="2"/>
      <c r="K1449" s="2"/>
      <c r="L1449" s="2"/>
      <c r="M1449" s="2"/>
      <c r="N1449" s="2"/>
      <c r="O1449" s="2"/>
      <c r="P1449" s="2"/>
      <c r="Q1449" s="2"/>
      <c r="R1449" s="2"/>
      <c r="S1449" s="2"/>
      <c r="T1449" s="2"/>
      <c r="U1449" s="2"/>
    </row>
    <row r="1450" spans="1:21" ht="48" thickBot="1" x14ac:dyDescent="0.3">
      <c r="A1450" s="2" t="s">
        <v>4675</v>
      </c>
      <c r="B1450" s="2" t="s">
        <v>4676</v>
      </c>
      <c r="C1450" s="2"/>
      <c r="D1450" s="2" t="s">
        <v>10</v>
      </c>
      <c r="E1450" s="2" t="s">
        <v>4677</v>
      </c>
      <c r="F1450" s="2" t="s">
        <v>6</v>
      </c>
      <c r="G1450" s="2"/>
      <c r="H1450" s="2"/>
      <c r="I1450" s="2"/>
      <c r="J1450" s="2"/>
      <c r="K1450" s="2"/>
      <c r="L1450" s="2"/>
      <c r="M1450" s="2"/>
      <c r="N1450" s="2"/>
      <c r="O1450" s="2"/>
      <c r="P1450" s="2"/>
      <c r="Q1450" s="2"/>
      <c r="R1450" s="2"/>
      <c r="S1450" s="2"/>
      <c r="T1450" s="2"/>
      <c r="U1450" s="2"/>
    </row>
    <row r="1451" spans="1:21" ht="32.25" thickBot="1" x14ac:dyDescent="0.3">
      <c r="A1451" s="2" t="s">
        <v>4678</v>
      </c>
      <c r="B1451" s="2" t="s">
        <v>4679</v>
      </c>
      <c r="C1451" s="2"/>
      <c r="D1451" s="2" t="s">
        <v>4680</v>
      </c>
      <c r="E1451" s="2" t="s">
        <v>4681</v>
      </c>
      <c r="F1451" s="2" t="s">
        <v>1548</v>
      </c>
      <c r="G1451" s="2"/>
      <c r="H1451" s="2"/>
      <c r="I1451" s="2"/>
      <c r="J1451" s="2"/>
      <c r="K1451" s="2"/>
      <c r="L1451" s="2"/>
      <c r="M1451" s="2"/>
      <c r="N1451" s="2"/>
      <c r="O1451" s="2"/>
      <c r="P1451" s="2"/>
      <c r="Q1451" s="2"/>
      <c r="R1451" s="2"/>
      <c r="S1451" s="2"/>
      <c r="T1451" s="2"/>
      <c r="U1451" s="2"/>
    </row>
    <row r="1452" spans="1:21" ht="91.5" customHeight="1" thickBot="1" x14ac:dyDescent="0.3">
      <c r="A1452" s="2" t="s">
        <v>861</v>
      </c>
      <c r="B1452" s="2" t="s">
        <v>862</v>
      </c>
      <c r="C1452" s="2"/>
      <c r="D1452" s="2" t="s">
        <v>863</v>
      </c>
      <c r="E1452" s="2" t="s">
        <v>864</v>
      </c>
      <c r="F1452" s="2" t="s">
        <v>6</v>
      </c>
      <c r="G1452" s="2"/>
      <c r="H1452" s="2"/>
      <c r="I1452" s="2"/>
      <c r="J1452" s="2"/>
      <c r="K1452" s="2"/>
      <c r="L1452" s="2"/>
      <c r="M1452" s="2"/>
      <c r="N1452" s="2"/>
      <c r="O1452" s="2"/>
      <c r="P1452" s="2"/>
      <c r="Q1452" s="2"/>
      <c r="R1452" s="2"/>
      <c r="S1452" s="2"/>
      <c r="T1452" s="2"/>
      <c r="U1452" s="2"/>
    </row>
    <row r="1453" spans="1:21" ht="79.5" thickBot="1" x14ac:dyDescent="0.3">
      <c r="A1453" s="2" t="s">
        <v>865</v>
      </c>
      <c r="B1453" s="2" t="s">
        <v>866</v>
      </c>
      <c r="C1453" s="2"/>
      <c r="D1453" s="2" t="s">
        <v>867</v>
      </c>
      <c r="E1453" s="2" t="s">
        <v>868</v>
      </c>
      <c r="F1453" s="2" t="s">
        <v>6</v>
      </c>
      <c r="G1453" s="2"/>
      <c r="H1453" s="2"/>
      <c r="I1453" s="2"/>
      <c r="J1453" s="2"/>
      <c r="K1453" s="2"/>
      <c r="L1453" s="2"/>
      <c r="M1453" s="2"/>
      <c r="N1453" s="2"/>
      <c r="O1453" s="2"/>
      <c r="P1453" s="2"/>
      <c r="Q1453" s="2"/>
      <c r="R1453" s="2"/>
      <c r="S1453" s="2"/>
      <c r="T1453" s="2"/>
      <c r="U1453" s="2"/>
    </row>
    <row r="1454" spans="1:21" ht="48" thickBot="1" x14ac:dyDescent="0.3">
      <c r="A1454" s="2" t="s">
        <v>3249</v>
      </c>
      <c r="B1454" s="2" t="s">
        <v>3250</v>
      </c>
      <c r="C1454" s="2"/>
      <c r="D1454" s="2" t="s">
        <v>3251</v>
      </c>
      <c r="E1454" s="2" t="s">
        <v>3252</v>
      </c>
      <c r="F1454" s="2" t="s">
        <v>6</v>
      </c>
      <c r="G1454" s="2"/>
      <c r="H1454" s="2"/>
      <c r="I1454" s="2"/>
      <c r="J1454" s="2"/>
      <c r="K1454" s="2"/>
      <c r="L1454" s="2"/>
      <c r="M1454" s="2"/>
      <c r="N1454" s="2"/>
      <c r="O1454" s="2"/>
      <c r="P1454" s="2"/>
      <c r="Q1454" s="2"/>
      <c r="R1454" s="2"/>
      <c r="S1454" s="2"/>
      <c r="T1454" s="2"/>
      <c r="U1454" s="2"/>
    </row>
    <row r="1455" spans="1:21" ht="32.25" thickBot="1" x14ac:dyDescent="0.3">
      <c r="A1455" s="2" t="s">
        <v>2760</v>
      </c>
      <c r="B1455" s="2" t="s">
        <v>2761</v>
      </c>
      <c r="C1455" s="2" t="s">
        <v>1051</v>
      </c>
      <c r="D1455" s="2" t="s">
        <v>2762</v>
      </c>
      <c r="E1455" s="2" t="s">
        <v>2763</v>
      </c>
      <c r="F1455" s="2" t="s">
        <v>6</v>
      </c>
      <c r="G1455" s="2"/>
      <c r="H1455" s="2"/>
      <c r="I1455" s="2"/>
      <c r="J1455" s="2"/>
      <c r="K1455" s="2"/>
      <c r="L1455" s="2"/>
      <c r="M1455" s="2"/>
      <c r="N1455" s="2"/>
      <c r="O1455" s="2"/>
      <c r="P1455" s="2"/>
      <c r="Q1455" s="2"/>
      <c r="R1455" s="2"/>
      <c r="S1455" s="2"/>
      <c r="T1455" s="2"/>
      <c r="U1455" s="2"/>
    </row>
    <row r="1456" spans="1:21" ht="79.5" thickBot="1" x14ac:dyDescent="0.3">
      <c r="A1456" s="2" t="s">
        <v>1460</v>
      </c>
      <c r="B1456" s="2" t="s">
        <v>1461</v>
      </c>
      <c r="C1456" s="2"/>
      <c r="D1456" s="2" t="s">
        <v>1462</v>
      </c>
      <c r="E1456" s="2" t="s">
        <v>1463</v>
      </c>
      <c r="F1456" s="2" t="s">
        <v>6</v>
      </c>
      <c r="G1456" s="2"/>
      <c r="H1456" s="2"/>
      <c r="I1456" s="2"/>
      <c r="J1456" s="2"/>
      <c r="K1456" s="2"/>
      <c r="L1456" s="2"/>
      <c r="M1456" s="2"/>
      <c r="N1456" s="2"/>
      <c r="O1456" s="2"/>
      <c r="P1456" s="2"/>
      <c r="Q1456" s="2"/>
      <c r="R1456" s="2"/>
      <c r="S1456" s="2"/>
      <c r="T1456" s="2"/>
      <c r="U1456" s="2"/>
    </row>
    <row r="1457" spans="1:21" ht="63.75" thickBot="1" x14ac:dyDescent="0.3">
      <c r="A1457" s="2" t="s">
        <v>4747</v>
      </c>
      <c r="B1457" s="2" t="s">
        <v>4748</v>
      </c>
      <c r="C1457" s="2"/>
      <c r="D1457" s="2" t="s">
        <v>876</v>
      </c>
      <c r="E1457" s="2" t="s">
        <v>4749</v>
      </c>
      <c r="F1457" s="2" t="s">
        <v>6</v>
      </c>
      <c r="G1457" s="2"/>
      <c r="H1457" s="2"/>
      <c r="I1457" s="2"/>
      <c r="J1457" s="2"/>
      <c r="K1457" s="2"/>
      <c r="L1457" s="2"/>
      <c r="M1457" s="2"/>
      <c r="N1457" s="2"/>
      <c r="O1457" s="2"/>
      <c r="P1457" s="2"/>
      <c r="Q1457" s="2"/>
      <c r="R1457" s="2"/>
      <c r="S1457" s="2"/>
      <c r="T1457" s="2"/>
      <c r="U1457" s="2"/>
    </row>
    <row r="1458" spans="1:21" ht="32.25" thickBot="1" x14ac:dyDescent="0.3">
      <c r="A1458" s="2" t="s">
        <v>4830</v>
      </c>
      <c r="B1458" s="2" t="s">
        <v>4831</v>
      </c>
      <c r="C1458" s="2"/>
      <c r="D1458" s="2" t="s">
        <v>4832</v>
      </c>
      <c r="E1458" s="2" t="s">
        <v>4833</v>
      </c>
      <c r="F1458" s="2" t="s">
        <v>12</v>
      </c>
      <c r="G1458" s="2"/>
      <c r="H1458" s="2"/>
      <c r="I1458" s="2"/>
      <c r="J1458" s="2"/>
      <c r="K1458" s="2"/>
      <c r="L1458" s="2"/>
      <c r="M1458" s="2"/>
      <c r="N1458" s="2"/>
      <c r="O1458" s="2"/>
      <c r="P1458" s="2"/>
      <c r="Q1458" s="2"/>
      <c r="R1458" s="2"/>
      <c r="S1458" s="2"/>
      <c r="T1458" s="2"/>
      <c r="U1458" s="2"/>
    </row>
    <row r="1459" spans="1:21" ht="32.25" thickBot="1" x14ac:dyDescent="0.3">
      <c r="A1459" s="4" t="str">
        <f ca="1">IFERROR(__xludf.DUMMYFUNCTION("""COMPUTED_VALUE"""),"Εκκλησιαστικόν δίκαιον / Ευάγγελου Κ. Μαντζουνέα.")</f>
        <v>Εκκλησιαστικόν δίκαιον / Ευάγγελου Κ. Μαντζουνέα.</v>
      </c>
      <c r="B1459" s="5" t="str">
        <f ca="1">IFERROR(__xludf.DUMMYFUNCTION("""COMPUTED_VALUE"""),"Μαντζουνέας, Ευάγγελος Κ.")</f>
        <v>Μαντζουνέας, Ευάγγελος Κ.</v>
      </c>
      <c r="C1459" s="5"/>
      <c r="D1459" s="4" t="str">
        <f ca="1">IFERROR(__xludf.DUMMYFUNCTION("""COMPUTED_VALUE"""),"Αθήναι : [χ. ό.], 1979-1980.")</f>
        <v>Αθήναι : [χ. ό.], 1979-1980.</v>
      </c>
      <c r="E1459" s="5" t="str">
        <f ca="1">IFERROR(__xludf.DUMMYFUNCTION("""COMPUTED_VALUE"""),"348(495) ΜανΕ ε 1979 1")</f>
        <v>348(495) ΜανΕ ε 1979 1</v>
      </c>
      <c r="F1459" s="6" t="str">
        <f ca="1">IFERROR(__xludf.DUMMYFUNCTION("""COMPUTED_VALUE"""),"Αίθουσα Ιστορίας, Θεωρίας και Φιλοσοφίας του Δικαίου")</f>
        <v>Αίθουσα Ιστορίας, Θεωρίας και Φιλοσοφίας του Δικαίου</v>
      </c>
      <c r="G1459" s="2"/>
      <c r="H1459" s="2"/>
      <c r="I1459" s="2"/>
      <c r="J1459" s="2"/>
      <c r="K1459" s="2"/>
      <c r="L1459" s="2"/>
      <c r="M1459" s="2"/>
      <c r="N1459" s="2"/>
      <c r="O1459" s="2"/>
      <c r="P1459" s="2"/>
      <c r="Q1459" s="2"/>
      <c r="R1459" s="2"/>
      <c r="S1459" s="2"/>
      <c r="T1459" s="2"/>
      <c r="U1459" s="2"/>
    </row>
    <row r="1460" spans="1:21" ht="32.25" thickBot="1" x14ac:dyDescent="0.3">
      <c r="A1460" s="2" t="s">
        <v>1464</v>
      </c>
      <c r="B1460" s="2" t="s">
        <v>1465</v>
      </c>
      <c r="C1460" s="2"/>
      <c r="D1460" s="2" t="s">
        <v>1466</v>
      </c>
      <c r="E1460" s="2" t="s">
        <v>1467</v>
      </c>
      <c r="F1460" s="2" t="s">
        <v>12</v>
      </c>
      <c r="G1460" s="2"/>
      <c r="H1460" s="2"/>
      <c r="I1460" s="2"/>
      <c r="J1460" s="2"/>
      <c r="K1460" s="2"/>
      <c r="L1460" s="2"/>
      <c r="M1460" s="2"/>
      <c r="N1460" s="2"/>
      <c r="O1460" s="2"/>
      <c r="P1460" s="2"/>
      <c r="Q1460" s="2"/>
      <c r="R1460" s="2"/>
      <c r="S1460" s="2"/>
      <c r="T1460" s="2"/>
      <c r="U1460" s="2"/>
    </row>
    <row r="1461" spans="1:21" ht="79.5" thickBot="1" x14ac:dyDescent="0.3">
      <c r="A1461" s="2" t="s">
        <v>869</v>
      </c>
      <c r="B1461" s="2" t="s">
        <v>870</v>
      </c>
      <c r="C1461" s="2"/>
      <c r="D1461" s="2" t="s">
        <v>871</v>
      </c>
      <c r="E1461" s="2" t="s">
        <v>872</v>
      </c>
      <c r="F1461" s="2" t="s">
        <v>873</v>
      </c>
      <c r="G1461" s="2"/>
      <c r="H1461" s="2"/>
      <c r="I1461" s="2"/>
      <c r="J1461" s="2"/>
      <c r="K1461" s="2"/>
      <c r="L1461" s="2"/>
      <c r="M1461" s="2"/>
      <c r="N1461" s="2"/>
      <c r="O1461" s="2"/>
      <c r="P1461" s="2"/>
      <c r="Q1461" s="2"/>
      <c r="R1461" s="2"/>
      <c r="S1461" s="2"/>
      <c r="T1461" s="2"/>
      <c r="U1461" s="2"/>
    </row>
    <row r="1462" spans="1:21" ht="48" thickBot="1" x14ac:dyDescent="0.3">
      <c r="A1462" s="2" t="s">
        <v>4682</v>
      </c>
      <c r="B1462" s="2" t="s">
        <v>4683</v>
      </c>
      <c r="C1462" s="2"/>
      <c r="D1462" s="2" t="s">
        <v>4684</v>
      </c>
      <c r="E1462" s="2" t="s">
        <v>4685</v>
      </c>
      <c r="F1462" s="2" t="s">
        <v>8</v>
      </c>
      <c r="G1462" s="2"/>
      <c r="H1462" s="2"/>
      <c r="I1462" s="2"/>
      <c r="J1462" s="2"/>
      <c r="K1462" s="2"/>
      <c r="L1462" s="2"/>
      <c r="M1462" s="2"/>
      <c r="N1462" s="2"/>
      <c r="O1462" s="2"/>
      <c r="P1462" s="2"/>
      <c r="Q1462" s="2"/>
      <c r="R1462" s="2"/>
      <c r="S1462" s="2"/>
      <c r="T1462" s="2"/>
      <c r="U1462" s="2"/>
    </row>
    <row r="1463" spans="1:21" ht="32.25" thickBot="1" x14ac:dyDescent="0.3">
      <c r="A1463" s="2" t="s">
        <v>2365</v>
      </c>
      <c r="B1463" s="2" t="s">
        <v>2366</v>
      </c>
      <c r="C1463" s="2"/>
      <c r="D1463" s="2" t="s">
        <v>524</v>
      </c>
      <c r="E1463" s="2" t="s">
        <v>2367</v>
      </c>
      <c r="F1463" s="2" t="s">
        <v>2368</v>
      </c>
      <c r="G1463" s="2"/>
      <c r="H1463" s="2"/>
      <c r="I1463" s="2"/>
      <c r="J1463" s="2"/>
      <c r="K1463" s="2"/>
      <c r="L1463" s="2"/>
      <c r="M1463" s="2"/>
      <c r="N1463" s="2"/>
      <c r="O1463" s="2"/>
      <c r="P1463" s="2"/>
      <c r="Q1463" s="2"/>
      <c r="R1463" s="2"/>
      <c r="S1463" s="2"/>
      <c r="T1463" s="2"/>
      <c r="U1463" s="2"/>
    </row>
    <row r="1464" spans="1:21" ht="48" thickBot="1" x14ac:dyDescent="0.3">
      <c r="A1464" s="2" t="s">
        <v>4686</v>
      </c>
      <c r="B1464" s="2" t="s">
        <v>4687</v>
      </c>
      <c r="C1464" s="2"/>
      <c r="D1464" s="2" t="s">
        <v>4688</v>
      </c>
      <c r="E1464" s="2" t="s">
        <v>4689</v>
      </c>
      <c r="F1464" s="2" t="s">
        <v>8</v>
      </c>
      <c r="G1464" s="2"/>
      <c r="H1464" s="2"/>
      <c r="I1464" s="2"/>
      <c r="J1464" s="2"/>
      <c r="K1464" s="2"/>
      <c r="L1464" s="2"/>
      <c r="M1464" s="2"/>
      <c r="N1464" s="2"/>
      <c r="O1464" s="2"/>
      <c r="P1464" s="2"/>
      <c r="Q1464" s="2"/>
      <c r="R1464" s="2"/>
      <c r="S1464" s="2"/>
      <c r="T1464" s="2"/>
      <c r="U1464" s="2"/>
    </row>
    <row r="1465" spans="1:21" ht="48" thickBot="1" x14ac:dyDescent="0.3">
      <c r="A1465" s="2" t="s">
        <v>5446</v>
      </c>
      <c r="B1465" s="2" t="s">
        <v>5447</v>
      </c>
      <c r="C1465" s="2" t="s">
        <v>14</v>
      </c>
      <c r="D1465" s="2" t="s">
        <v>1601</v>
      </c>
      <c r="E1465" s="2" t="s">
        <v>5448</v>
      </c>
      <c r="F1465" s="2" t="s">
        <v>8</v>
      </c>
      <c r="G1465" s="2"/>
      <c r="H1465" s="2"/>
      <c r="I1465" s="2"/>
      <c r="J1465" s="2"/>
      <c r="K1465" s="2"/>
      <c r="L1465" s="2"/>
      <c r="M1465" s="2"/>
      <c r="N1465" s="2"/>
      <c r="O1465" s="2"/>
      <c r="P1465" s="2"/>
      <c r="Q1465" s="2"/>
      <c r="R1465" s="2"/>
      <c r="S1465" s="2"/>
    </row>
    <row r="1466" spans="1:21" ht="79.5" thickBot="1" x14ac:dyDescent="0.3">
      <c r="A1466" s="2" t="s">
        <v>874</v>
      </c>
      <c r="B1466" s="2" t="s">
        <v>875</v>
      </c>
      <c r="C1466" s="2" t="s">
        <v>877</v>
      </c>
      <c r="D1466" s="2" t="s">
        <v>876</v>
      </c>
      <c r="E1466" s="2" t="s">
        <v>878</v>
      </c>
      <c r="F1466" s="2" t="s">
        <v>8</v>
      </c>
      <c r="G1466" s="2"/>
      <c r="H1466" s="2"/>
      <c r="I1466" s="2"/>
      <c r="J1466" s="2"/>
      <c r="K1466" s="2"/>
      <c r="L1466" s="2"/>
      <c r="M1466" s="2"/>
      <c r="N1466" s="2"/>
      <c r="O1466" s="2"/>
      <c r="P1466" s="2"/>
      <c r="Q1466" s="2"/>
      <c r="R1466" s="2"/>
      <c r="S1466" s="2"/>
    </row>
    <row r="1467" spans="1:21" ht="32.25" thickBot="1" x14ac:dyDescent="0.3">
      <c r="A1467" s="2" t="s">
        <v>4087</v>
      </c>
      <c r="B1467" s="2" t="s">
        <v>4088</v>
      </c>
      <c r="C1467" s="2"/>
      <c r="D1467" s="2" t="s">
        <v>4089</v>
      </c>
      <c r="E1467" s="2" t="s">
        <v>4090</v>
      </c>
      <c r="F1467" s="2" t="s">
        <v>8</v>
      </c>
      <c r="G1467" s="2"/>
      <c r="H1467" s="2"/>
      <c r="I1467" s="2"/>
      <c r="J1467" s="2"/>
      <c r="K1467" s="2"/>
      <c r="L1467" s="2"/>
      <c r="M1467" s="2"/>
      <c r="N1467" s="2"/>
      <c r="O1467" s="2"/>
      <c r="P1467" s="2"/>
      <c r="Q1467" s="2"/>
      <c r="R1467" s="2"/>
      <c r="S1467" s="2"/>
    </row>
    <row r="1468" spans="1:21" ht="48" thickBot="1" x14ac:dyDescent="0.3">
      <c r="A1468" s="2" t="s">
        <v>879</v>
      </c>
      <c r="B1468" s="2" t="s">
        <v>880</v>
      </c>
      <c r="C1468" s="2" t="s">
        <v>14</v>
      </c>
      <c r="D1468" s="2" t="s">
        <v>881</v>
      </c>
      <c r="E1468" s="2" t="s">
        <v>882</v>
      </c>
      <c r="F1468" s="2" t="s">
        <v>8</v>
      </c>
      <c r="G1468" s="2"/>
      <c r="H1468" s="2"/>
      <c r="I1468" s="2"/>
      <c r="J1468" s="2"/>
      <c r="K1468" s="2"/>
      <c r="L1468" s="2"/>
      <c r="M1468" s="2"/>
      <c r="N1468" s="2"/>
      <c r="O1468" s="2"/>
      <c r="P1468" s="2"/>
      <c r="Q1468" s="2"/>
      <c r="R1468" s="2"/>
      <c r="S1468" s="2"/>
    </row>
    <row r="1469" spans="1:21" ht="63.75" thickBot="1" x14ac:dyDescent="0.3">
      <c r="A1469" s="2" t="s">
        <v>4091</v>
      </c>
      <c r="B1469" s="2" t="s">
        <v>4092</v>
      </c>
      <c r="C1469" s="2" t="s">
        <v>14</v>
      </c>
      <c r="D1469" s="2" t="s">
        <v>4093</v>
      </c>
      <c r="E1469" s="2" t="s">
        <v>4094</v>
      </c>
      <c r="F1469" s="2" t="s">
        <v>8</v>
      </c>
      <c r="G1469" s="2"/>
      <c r="H1469" s="2"/>
      <c r="I1469" s="2"/>
      <c r="J1469" s="2"/>
      <c r="K1469" s="2"/>
      <c r="L1469" s="2"/>
      <c r="M1469" s="2"/>
      <c r="N1469" s="2"/>
      <c r="O1469" s="2"/>
      <c r="P1469" s="2"/>
      <c r="Q1469" s="2"/>
      <c r="R1469" s="2"/>
      <c r="S1469" s="2"/>
    </row>
    <row r="1470" spans="1:21" ht="48" thickBot="1" x14ac:dyDescent="0.3">
      <c r="A1470" s="2" t="s">
        <v>4690</v>
      </c>
      <c r="B1470" s="2"/>
      <c r="C1470" s="2"/>
      <c r="D1470" s="2" t="s">
        <v>4691</v>
      </c>
      <c r="E1470" s="2" t="s">
        <v>4692</v>
      </c>
      <c r="F1470" s="2" t="s">
        <v>8</v>
      </c>
      <c r="G1470" s="2"/>
      <c r="H1470" s="2"/>
      <c r="I1470" s="2"/>
      <c r="J1470" s="2"/>
      <c r="K1470" s="2"/>
      <c r="L1470" s="2"/>
      <c r="M1470" s="2"/>
      <c r="N1470" s="2"/>
      <c r="O1470" s="2"/>
      <c r="P1470" s="2"/>
      <c r="Q1470" s="2"/>
      <c r="R1470" s="2"/>
      <c r="S1470" s="2"/>
    </row>
    <row r="1471" spans="1:21" ht="57" customHeight="1" thickBot="1" x14ac:dyDescent="0.3">
      <c r="A1471" s="2" t="s">
        <v>4095</v>
      </c>
      <c r="B1471" s="2" t="s">
        <v>3610</v>
      </c>
      <c r="C1471" s="2"/>
      <c r="D1471" s="2" t="s">
        <v>4096</v>
      </c>
      <c r="E1471" s="2" t="s">
        <v>4097</v>
      </c>
      <c r="F1471" s="2" t="s">
        <v>8</v>
      </c>
      <c r="G1471" s="2"/>
      <c r="H1471" s="2"/>
      <c r="I1471" s="2"/>
      <c r="J1471" s="2"/>
      <c r="K1471" s="2"/>
      <c r="L1471" s="2"/>
      <c r="M1471" s="2"/>
      <c r="N1471" s="2"/>
      <c r="O1471" s="2"/>
      <c r="P1471" s="2"/>
      <c r="Q1471" s="2"/>
      <c r="R1471" s="2"/>
      <c r="S1471" s="2"/>
    </row>
    <row r="1472" spans="1:21" ht="40.5" customHeight="1" thickBot="1" x14ac:dyDescent="0.3">
      <c r="A1472" s="2" t="s">
        <v>883</v>
      </c>
      <c r="B1472" s="2" t="s">
        <v>884</v>
      </c>
      <c r="C1472" s="2"/>
      <c r="D1472" s="2" t="s">
        <v>885</v>
      </c>
      <c r="E1472" s="2" t="s">
        <v>886</v>
      </c>
      <c r="F1472" s="2" t="s">
        <v>8</v>
      </c>
      <c r="G1472" s="2"/>
      <c r="H1472" s="2"/>
      <c r="I1472" s="2"/>
      <c r="J1472" s="2"/>
      <c r="K1472" s="2"/>
      <c r="L1472" s="2"/>
      <c r="M1472" s="2"/>
      <c r="N1472" s="2"/>
      <c r="O1472" s="2"/>
      <c r="P1472" s="2"/>
      <c r="Q1472" s="2"/>
      <c r="R1472" s="2"/>
      <c r="S1472" s="2"/>
    </row>
    <row r="1473" spans="1:19" ht="79.5" thickBot="1" x14ac:dyDescent="0.3">
      <c r="A1473" s="2" t="s">
        <v>4693</v>
      </c>
      <c r="B1473" s="2"/>
      <c r="C1473" s="2"/>
      <c r="D1473" s="2" t="s">
        <v>4694</v>
      </c>
      <c r="E1473" s="2" t="s">
        <v>4695</v>
      </c>
      <c r="F1473" s="2" t="s">
        <v>8</v>
      </c>
      <c r="G1473" s="2"/>
      <c r="H1473" s="2"/>
      <c r="I1473" s="2"/>
      <c r="J1473" s="2"/>
      <c r="K1473" s="2"/>
      <c r="L1473" s="2"/>
      <c r="M1473" s="2"/>
      <c r="N1473" s="2"/>
      <c r="O1473" s="2"/>
      <c r="P1473" s="2"/>
      <c r="Q1473" s="2"/>
      <c r="R1473" s="2"/>
      <c r="S1473" s="2"/>
    </row>
    <row r="1474" spans="1:19" ht="32.25" thickBot="1" x14ac:dyDescent="0.3">
      <c r="A1474" s="2" t="s">
        <v>4098</v>
      </c>
      <c r="B1474" s="2" t="s">
        <v>2788</v>
      </c>
      <c r="C1474" s="2"/>
      <c r="D1474" s="2" t="s">
        <v>4099</v>
      </c>
      <c r="E1474" s="2" t="s">
        <v>4100</v>
      </c>
      <c r="F1474" s="2" t="s">
        <v>8</v>
      </c>
      <c r="G1474" s="2"/>
      <c r="H1474" s="2"/>
      <c r="I1474" s="2"/>
      <c r="J1474" s="2"/>
      <c r="K1474" s="2"/>
      <c r="L1474" s="2"/>
      <c r="M1474" s="2"/>
      <c r="N1474" s="2"/>
      <c r="O1474" s="2"/>
      <c r="P1474" s="2"/>
      <c r="Q1474" s="2"/>
      <c r="R1474" s="2"/>
      <c r="S1474" s="2"/>
    </row>
    <row r="1475" spans="1:19" ht="95.25" thickBot="1" x14ac:dyDescent="0.3">
      <c r="A1475" s="4" t="str">
        <f ca="1">IFERROR(__xludf.DUMMYFUNCTION("""COMPUTED_VALUE"""),"Recent trends of collective bargaining in Balkan and South - Eastern European States : International Conference on the occasion of the 30th Anniversary of the funcioning of O.M.E.D, Thessaloniki, 12 March 2022, Theloglion Foundation AUTH / Raluca Dimitriu"&amp;" ... [et al.]   editor Costas Papadimitriou.")</f>
        <v>Recent trends of collective bargaining in Balkan and South - Eastern European States : International Conference on the occasion of the 30th Anniversary of the funcioning of O.M.E.D, Thessaloniki, 12 March 2022, Theloglion Foundation AUTH / Raluca Dimitriu ... [et al.]   editor Costas Papadimitriou.</v>
      </c>
      <c r="B1475" s="5" t="str">
        <f ca="1">IFERROR(__xludf.DUMMYFUNCTION("""COMPUTED_VALUE"""),"Οργανισμός Μεσολάβησης και Διαιτησίας.")</f>
        <v>Οργανισμός Μεσολάβησης και Διαιτησίας.</v>
      </c>
      <c r="C1475" s="5"/>
      <c r="D1475" s="4" t="str">
        <f ca="1">IFERROR(__xludf.DUMMYFUNCTION("""COMPUTED_VALUE"""),"Athens  Thessaloniki : Sakkoulas Publications, 2023.")</f>
        <v>Athens  Thessaloniki : Sakkoulas Publications, 2023.</v>
      </c>
      <c r="E1475" s="5" t="str">
        <f ca="1">IFERROR(__xludf.DUMMYFUNCTION("""COMPUTED_VALUE"""),"349.213(063) OΜΕΔ r 2023")</f>
        <v>349.213(063) OΜΕΔ r 2023</v>
      </c>
      <c r="F1475" s="6" t="str">
        <f ca="1">IFERROR(__xludf.DUMMYFUNCTION("""COMPUTED_VALUE"""),"Αίθουσα Ποινικού Δικαίου και Εργατικού Δικαίου")</f>
        <v>Αίθουσα Ποινικού Δικαίου και Εργατικού Δικαίου</v>
      </c>
      <c r="G1475" s="2"/>
      <c r="H1475" s="2"/>
      <c r="I1475" s="2"/>
      <c r="J1475" s="2"/>
      <c r="K1475" s="2"/>
      <c r="L1475" s="2"/>
      <c r="M1475" s="2"/>
      <c r="N1475" s="2"/>
      <c r="O1475" s="2"/>
      <c r="P1475" s="2"/>
      <c r="Q1475" s="2"/>
      <c r="R1475" s="2"/>
      <c r="S1475" s="2"/>
    </row>
    <row r="1476" spans="1:19" ht="63.75" thickBot="1" x14ac:dyDescent="0.3">
      <c r="A1476" s="2" t="s">
        <v>4696</v>
      </c>
      <c r="B1476" s="2" t="s">
        <v>4697</v>
      </c>
      <c r="C1476" s="2"/>
      <c r="D1476" s="2" t="s">
        <v>3136</v>
      </c>
      <c r="E1476" s="2" t="s">
        <v>4698</v>
      </c>
      <c r="F1476" s="2" t="s">
        <v>8</v>
      </c>
      <c r="G1476" s="2"/>
      <c r="H1476" s="2"/>
      <c r="I1476" s="2"/>
      <c r="J1476" s="2"/>
      <c r="K1476" s="2"/>
      <c r="L1476" s="2"/>
      <c r="M1476" s="2"/>
      <c r="N1476" s="2"/>
      <c r="O1476" s="2"/>
      <c r="P1476" s="2"/>
      <c r="Q1476" s="2"/>
      <c r="R1476" s="2"/>
      <c r="S1476" s="2"/>
    </row>
    <row r="1477" spans="1:19" ht="54.75" customHeight="1" thickBot="1" x14ac:dyDescent="0.3">
      <c r="A1477" s="2" t="s">
        <v>2764</v>
      </c>
      <c r="B1477" s="2" t="s">
        <v>2765</v>
      </c>
      <c r="C1477" s="2"/>
      <c r="D1477" s="2" t="s">
        <v>2766</v>
      </c>
      <c r="E1477" s="2" t="s">
        <v>2767</v>
      </c>
      <c r="F1477" s="2" t="s">
        <v>8</v>
      </c>
      <c r="G1477" s="2"/>
      <c r="H1477" s="2"/>
      <c r="I1477" s="2"/>
      <c r="J1477" s="2"/>
      <c r="K1477" s="2"/>
      <c r="L1477" s="2"/>
      <c r="M1477" s="2"/>
      <c r="N1477" s="2"/>
      <c r="O1477" s="2"/>
      <c r="P1477" s="2"/>
      <c r="Q1477" s="2"/>
      <c r="R1477" s="2"/>
      <c r="S1477" s="2"/>
    </row>
    <row r="1478" spans="1:19" ht="48" thickBot="1" x14ac:dyDescent="0.3">
      <c r="A1478" s="2" t="s">
        <v>4101</v>
      </c>
      <c r="B1478" s="2" t="s">
        <v>4102</v>
      </c>
      <c r="C1478" s="2"/>
      <c r="D1478" s="2" t="s">
        <v>4103</v>
      </c>
      <c r="E1478" s="2" t="s">
        <v>4104</v>
      </c>
      <c r="F1478" s="2" t="s">
        <v>8</v>
      </c>
      <c r="G1478" s="2"/>
      <c r="H1478" s="2"/>
      <c r="I1478" s="2"/>
      <c r="J1478" s="2"/>
      <c r="K1478" s="2"/>
      <c r="L1478" s="2"/>
      <c r="M1478" s="2"/>
      <c r="N1478" s="2"/>
      <c r="O1478" s="2"/>
      <c r="P1478" s="2"/>
      <c r="Q1478" s="2"/>
      <c r="R1478" s="2"/>
      <c r="S1478" s="2"/>
    </row>
    <row r="1479" spans="1:19" ht="32.25" thickBot="1" x14ac:dyDescent="0.3">
      <c r="A1479" s="2" t="s">
        <v>267</v>
      </c>
      <c r="B1479" s="2" t="s">
        <v>268</v>
      </c>
      <c r="C1479" s="2" t="s">
        <v>21</v>
      </c>
      <c r="D1479" s="2" t="s">
        <v>266</v>
      </c>
      <c r="E1479" s="2" t="s">
        <v>265</v>
      </c>
      <c r="F1479" s="2" t="s">
        <v>8</v>
      </c>
      <c r="G1479" s="2"/>
      <c r="H1479" s="2"/>
      <c r="I1479" s="2"/>
      <c r="J1479" s="2"/>
      <c r="K1479" s="2"/>
      <c r="L1479" s="2"/>
      <c r="M1479" s="2"/>
      <c r="N1479" s="2"/>
      <c r="O1479" s="2"/>
      <c r="P1479" s="2"/>
      <c r="Q1479" s="2"/>
      <c r="R1479" s="2"/>
      <c r="S1479" s="2"/>
    </row>
    <row r="1480" spans="1:19" ht="32.25" thickBot="1" x14ac:dyDescent="0.3">
      <c r="A1480" s="2" t="s">
        <v>4699</v>
      </c>
      <c r="B1480" s="2" t="s">
        <v>4687</v>
      </c>
      <c r="C1480" s="2"/>
      <c r="D1480" s="2" t="s">
        <v>4700</v>
      </c>
      <c r="E1480" s="2" t="s">
        <v>4701</v>
      </c>
      <c r="F1480" s="2" t="s">
        <v>8</v>
      </c>
      <c r="G1480" s="2"/>
      <c r="H1480" s="2"/>
      <c r="I1480" s="2"/>
      <c r="J1480" s="2"/>
      <c r="K1480" s="2"/>
      <c r="L1480" s="2"/>
      <c r="M1480" s="2"/>
      <c r="N1480" s="2"/>
      <c r="O1480" s="2"/>
      <c r="P1480" s="2"/>
      <c r="Q1480" s="2"/>
      <c r="R1480" s="2"/>
      <c r="S1480" s="2"/>
    </row>
    <row r="1481" spans="1:19" ht="126.75" thickBot="1" x14ac:dyDescent="0.3">
      <c r="A1481" s="2" t="s">
        <v>887</v>
      </c>
      <c r="B1481" s="2"/>
      <c r="C1481" s="2"/>
      <c r="D1481" s="2" t="s">
        <v>888</v>
      </c>
      <c r="E1481" s="2" t="s">
        <v>889</v>
      </c>
      <c r="F1481" s="2" t="s">
        <v>8</v>
      </c>
      <c r="G1481" s="2"/>
      <c r="H1481" s="2"/>
      <c r="I1481" s="2"/>
      <c r="J1481" s="2"/>
      <c r="K1481" s="2"/>
      <c r="L1481" s="2"/>
      <c r="M1481" s="2"/>
      <c r="N1481" s="2"/>
      <c r="O1481" s="2"/>
      <c r="P1481" s="2"/>
      <c r="Q1481" s="2"/>
      <c r="R1481" s="2"/>
      <c r="S1481" s="2"/>
    </row>
    <row r="1482" spans="1:19" ht="32.25" thickBot="1" x14ac:dyDescent="0.3">
      <c r="A1482" s="2" t="s">
        <v>890</v>
      </c>
      <c r="B1482" s="2" t="s">
        <v>891</v>
      </c>
      <c r="C1482" s="2"/>
      <c r="D1482" s="2" t="s">
        <v>892</v>
      </c>
      <c r="E1482" s="2" t="s">
        <v>893</v>
      </c>
      <c r="F1482" s="2" t="s">
        <v>8</v>
      </c>
      <c r="G1482" s="2"/>
      <c r="H1482" s="2"/>
      <c r="I1482" s="2"/>
      <c r="J1482" s="2"/>
      <c r="K1482" s="2"/>
      <c r="L1482" s="2"/>
      <c r="M1482" s="2"/>
      <c r="N1482" s="2"/>
      <c r="O1482" s="2"/>
      <c r="P1482" s="2"/>
      <c r="Q1482" s="2"/>
      <c r="R1482" s="2"/>
      <c r="S1482" s="2"/>
    </row>
    <row r="1483" spans="1:19" ht="48" thickBot="1" x14ac:dyDescent="0.3">
      <c r="A1483" s="2" t="s">
        <v>1468</v>
      </c>
      <c r="B1483" s="2" t="s">
        <v>1469</v>
      </c>
      <c r="C1483" s="2" t="s">
        <v>21</v>
      </c>
      <c r="D1483" s="2" t="s">
        <v>524</v>
      </c>
      <c r="E1483" s="2" t="s">
        <v>1470</v>
      </c>
      <c r="F1483" s="2" t="s">
        <v>8</v>
      </c>
      <c r="G1483" s="2"/>
      <c r="H1483" s="2"/>
      <c r="I1483" s="2"/>
      <c r="J1483" s="2"/>
      <c r="K1483" s="2"/>
      <c r="L1483" s="2"/>
      <c r="M1483" s="2"/>
      <c r="N1483" s="2"/>
      <c r="O1483" s="2"/>
      <c r="P1483" s="2"/>
      <c r="Q1483" s="2"/>
      <c r="R1483" s="2"/>
      <c r="S1483" s="2"/>
    </row>
    <row r="1484" spans="1:19" ht="63.75" thickBot="1" x14ac:dyDescent="0.3">
      <c r="A1484" s="2" t="s">
        <v>4105</v>
      </c>
      <c r="B1484" s="2" t="s">
        <v>4088</v>
      </c>
      <c r="C1484" s="2"/>
      <c r="D1484" s="2" t="s">
        <v>524</v>
      </c>
      <c r="E1484" s="2" t="s">
        <v>4106</v>
      </c>
      <c r="F1484" s="2" t="s">
        <v>8</v>
      </c>
      <c r="G1484" s="2"/>
      <c r="H1484" s="2"/>
      <c r="I1484" s="2"/>
      <c r="J1484" s="2"/>
      <c r="K1484" s="2"/>
      <c r="L1484" s="2"/>
      <c r="M1484" s="2"/>
      <c r="N1484" s="2"/>
      <c r="O1484" s="2"/>
      <c r="P1484" s="2"/>
      <c r="Q1484" s="2"/>
      <c r="R1484" s="2"/>
      <c r="S1484" s="2"/>
    </row>
    <row r="1485" spans="1:19" ht="32.25" thickBot="1" x14ac:dyDescent="0.3">
      <c r="A1485" s="4" t="str">
        <f ca="1">IFERROR(__xludf.DUMMYFUNCTION("""COMPUTED_VALUE"""),"Social work law / Alison Brammer.")</f>
        <v>Social work law / Alison Brammer.</v>
      </c>
      <c r="B1485" s="5" t="str">
        <f ca="1">IFERROR(__xludf.DUMMYFUNCTION("""COMPUTED_VALUE"""),"Brammer, Alison.")</f>
        <v>Brammer, Alison.</v>
      </c>
      <c r="C1485" s="5" t="str">
        <f ca="1">IFERROR(__xludf.DUMMYFUNCTION("""COMPUTED_VALUE"""),"2nd ed.")</f>
        <v>2nd ed.</v>
      </c>
      <c r="D1485" s="4" t="str">
        <f ca="1">IFERROR(__xludf.DUMMYFUNCTION("""COMPUTED_VALUE"""),"Harlow, England   New York : Pearson Longman, 2007.")</f>
        <v>Harlow, England   New York : Pearson Longman, 2007.</v>
      </c>
      <c r="E1485" s="5" t="str">
        <f ca="1">IFERROR(__xludf.DUMMYFUNCTION("""COMPUTED_VALUE"""),"349.3 BraA s 2007")</f>
        <v>349.3 BraA s 2007</v>
      </c>
      <c r="F1485" s="6" t="str">
        <f ca="1">IFERROR(__xludf.DUMMYFUNCTION("""COMPUTED_VALUE"""),"Αίθουσα Δημοσίου Δικαίου")</f>
        <v>Αίθουσα Δημοσίου Δικαίου</v>
      </c>
      <c r="G1485" s="2"/>
      <c r="H1485" s="2"/>
      <c r="I1485" s="2"/>
      <c r="J1485" s="2"/>
      <c r="K1485" s="2"/>
      <c r="L1485" s="2"/>
      <c r="M1485" s="2"/>
      <c r="N1485" s="2"/>
      <c r="O1485" s="2"/>
      <c r="P1485" s="2"/>
      <c r="Q1485" s="2"/>
      <c r="R1485" s="2"/>
      <c r="S1485" s="2"/>
    </row>
    <row r="1486" spans="1:19" ht="32.25" thickBot="1" x14ac:dyDescent="0.3">
      <c r="A1486" s="2" t="s">
        <v>894</v>
      </c>
      <c r="B1486" s="2" t="s">
        <v>895</v>
      </c>
      <c r="C1486" s="2"/>
      <c r="D1486" s="2" t="s">
        <v>896</v>
      </c>
      <c r="E1486" s="2" t="s">
        <v>897</v>
      </c>
      <c r="F1486" s="2" t="s">
        <v>9</v>
      </c>
      <c r="G1486" s="2"/>
      <c r="H1486" s="2"/>
      <c r="I1486" s="2"/>
      <c r="J1486" s="2"/>
      <c r="K1486" s="2"/>
      <c r="L1486" s="2"/>
      <c r="M1486" s="2"/>
      <c r="N1486" s="2"/>
      <c r="O1486" s="2"/>
      <c r="P1486" s="2"/>
      <c r="Q1486" s="2"/>
      <c r="R1486" s="2"/>
      <c r="S1486" s="2"/>
    </row>
    <row r="1487" spans="1:19" ht="32.25" thickBot="1" x14ac:dyDescent="0.3">
      <c r="A1487" s="2" t="s">
        <v>2768</v>
      </c>
      <c r="B1487" s="2" t="s">
        <v>2769</v>
      </c>
      <c r="C1487" s="2"/>
      <c r="D1487" s="2" t="s">
        <v>2770</v>
      </c>
      <c r="E1487" s="2" t="s">
        <v>2771</v>
      </c>
      <c r="F1487" s="2" t="s">
        <v>9</v>
      </c>
      <c r="G1487" s="2"/>
      <c r="H1487" s="2"/>
      <c r="I1487" s="2"/>
      <c r="J1487" s="2"/>
      <c r="K1487" s="2"/>
      <c r="L1487" s="2"/>
      <c r="M1487" s="2"/>
      <c r="N1487" s="2"/>
      <c r="O1487" s="2"/>
      <c r="P1487" s="2"/>
      <c r="Q1487" s="2"/>
      <c r="R1487" s="2"/>
      <c r="S1487" s="2"/>
    </row>
    <row r="1488" spans="1:19" ht="32.25" thickBot="1" x14ac:dyDescent="0.3">
      <c r="A1488" s="4" t="str">
        <f ca="1">IFERROR(__xludf.DUMMYFUNCTION("""COMPUTED_VALUE"""),"Δίκαιο κοινωνικής πρόνοιας / Πατρίνα Παπαρρηγοπούλου - Πεχλιβανίδη.")</f>
        <v>Δίκαιο κοινωνικής πρόνοιας / Πατρίνα Παπαρρηγοπούλου - Πεχλιβανίδη.</v>
      </c>
      <c r="B1488" s="5" t="str">
        <f ca="1">IFERROR(__xludf.DUMMYFUNCTION("""COMPUTED_VALUE"""),"Παπαρρηγοπούλου-Πεχλιβανίδη, Πατρίνα, 1962-")</f>
        <v>Παπαρρηγοπούλου-Πεχλιβανίδη, Πατρίνα, 1962-</v>
      </c>
      <c r="C1488" s="5"/>
      <c r="D1488" s="4" t="str">
        <f ca="1">IFERROR(__xludf.DUMMYFUNCTION("""COMPUTED_VALUE"""),"Αθήνα : Νομική Βιβλιοθήκη, 2023.")</f>
        <v>Αθήνα : Νομική Βιβλιοθήκη, 2023.</v>
      </c>
      <c r="E1488" s="5" t="str">
        <f ca="1">IFERROR(__xludf.DUMMYFUNCTION("""COMPUTED_VALUE"""),"349.3 ΠαπΠ δ 2023")</f>
        <v>349.3 ΠαπΠ δ 2023</v>
      </c>
      <c r="F1488" s="6" t="str">
        <f ca="1">IFERROR(__xludf.DUMMYFUNCTION("""COMPUTED_VALUE"""),"Αίθουσα Δημοσίου Δικαίου")</f>
        <v>Αίθουσα Δημοσίου Δικαίου</v>
      </c>
      <c r="G1488" s="2"/>
      <c r="H1488" s="2"/>
      <c r="I1488" s="2"/>
      <c r="J1488" s="2"/>
      <c r="K1488" s="2"/>
      <c r="L1488" s="2"/>
      <c r="M1488" s="2"/>
      <c r="N1488" s="2"/>
      <c r="O1488" s="2"/>
      <c r="P1488" s="2"/>
      <c r="Q1488" s="2"/>
      <c r="R1488" s="2"/>
      <c r="S1488" s="2"/>
    </row>
    <row r="1489" spans="1:19" ht="48" thickBot="1" x14ac:dyDescent="0.3">
      <c r="A1489" s="2" t="s">
        <v>898</v>
      </c>
      <c r="B1489" s="2" t="s">
        <v>899</v>
      </c>
      <c r="C1489" s="2"/>
      <c r="D1489" s="2" t="s">
        <v>900</v>
      </c>
      <c r="E1489" s="2" t="s">
        <v>901</v>
      </c>
      <c r="F1489" s="2" t="s">
        <v>9</v>
      </c>
      <c r="G1489" s="2"/>
      <c r="H1489" s="2"/>
      <c r="I1489" s="2"/>
      <c r="J1489" s="2"/>
      <c r="K1489" s="2"/>
      <c r="L1489" s="2"/>
      <c r="M1489" s="2"/>
      <c r="N1489" s="2"/>
      <c r="O1489" s="2"/>
      <c r="P1489" s="2"/>
      <c r="Q1489" s="2"/>
      <c r="R1489" s="2"/>
      <c r="S1489" s="2"/>
    </row>
    <row r="1490" spans="1:19" ht="32.25" thickBot="1" x14ac:dyDescent="0.3">
      <c r="A1490" s="2" t="s">
        <v>902</v>
      </c>
      <c r="B1490" s="2" t="s">
        <v>903</v>
      </c>
      <c r="C1490" s="2" t="s">
        <v>904</v>
      </c>
      <c r="D1490" s="2" t="s">
        <v>849</v>
      </c>
      <c r="E1490" s="2" t="s">
        <v>905</v>
      </c>
      <c r="F1490" s="2" t="s">
        <v>9</v>
      </c>
      <c r="G1490" s="2"/>
      <c r="H1490" s="2"/>
      <c r="I1490" s="2"/>
      <c r="J1490" s="2"/>
      <c r="K1490" s="2"/>
      <c r="L1490" s="2"/>
      <c r="M1490" s="2"/>
      <c r="N1490" s="2"/>
      <c r="O1490" s="2"/>
      <c r="P1490" s="2"/>
      <c r="Q1490" s="2"/>
      <c r="R1490" s="2"/>
      <c r="S1490" s="2"/>
    </row>
    <row r="1491" spans="1:19" ht="48" thickBot="1" x14ac:dyDescent="0.3">
      <c r="A1491" s="2" t="s">
        <v>2369</v>
      </c>
      <c r="B1491" s="2" t="s">
        <v>2370</v>
      </c>
      <c r="C1491" s="2"/>
      <c r="D1491" s="2" t="s">
        <v>2371</v>
      </c>
      <c r="E1491" s="2" t="s">
        <v>2372</v>
      </c>
      <c r="F1491" s="2" t="s">
        <v>9</v>
      </c>
      <c r="G1491" s="2"/>
      <c r="H1491" s="2"/>
      <c r="I1491" s="2"/>
      <c r="J1491" s="2"/>
      <c r="K1491" s="2"/>
      <c r="L1491" s="2"/>
      <c r="M1491" s="2"/>
      <c r="N1491" s="2"/>
      <c r="O1491" s="2"/>
      <c r="P1491" s="2"/>
      <c r="Q1491" s="2"/>
      <c r="R1491" s="2"/>
      <c r="S1491" s="2"/>
    </row>
    <row r="1492" spans="1:19" ht="189.75" thickBot="1" x14ac:dyDescent="0.3">
      <c r="A1492" s="4" t="str">
        <f ca="1">IFERROR(__xludf.DUMMYFUNCTION("""COMPUTED_VALUE"""),"Land law in a nutshell.")</f>
        <v>Land law in a nutshell.</v>
      </c>
      <c r="B1492" s="5" t="str">
        <f ca="1">IFERROR(__xludf.DUMMYFUNCTION("""COMPUTED_VALUE"""),"Haley, Michael A.")</f>
        <v>Haley, Michael A.</v>
      </c>
      <c r="C1492" s="5" t="str">
        <f ca="1">IFERROR(__xludf.DUMMYFUNCTION("""COMPUTED_VALUE"""),"7th ed. / by Michael Haley   based on the original text by William B. Howarth.")</f>
        <v>7th ed. / by Michael Haley   based on the original text by William B. Howarth.</v>
      </c>
      <c r="D1492" s="4" t="str">
        <f ca="1">IFERROR(__xludf.DUMMYFUNCTION("""COMPUTED_VALUE"""),"London : Sweet &amp; Maxwell, 2007.")</f>
        <v>London : Sweet &amp; Maxwell, 2007.</v>
      </c>
      <c r="E1492" s="5" t="str">
        <f ca="1">IFERROR(__xludf.DUMMYFUNCTION("""COMPUTED_VALUE"""),"349.41 HalM l 2007")</f>
        <v>349.41 HalM l 2007</v>
      </c>
      <c r="F1492" s="6" t="str">
        <f ca="1">IFERROR(__xludf.DUMMYFUNCTION("""COMPUTED_VALUE"""),"Αίθουσα Δημοσίου Δικαίου")</f>
        <v>Αίθουσα Δημοσίου Δικαίου</v>
      </c>
      <c r="G1492" s="2"/>
      <c r="H1492" s="2"/>
      <c r="I1492" s="2"/>
      <c r="J1492" s="2"/>
      <c r="K1492" s="2"/>
      <c r="L1492" s="2"/>
      <c r="M1492" s="2"/>
      <c r="N1492" s="2"/>
      <c r="O1492" s="2"/>
      <c r="P1492" s="2"/>
      <c r="Q1492" s="2"/>
      <c r="R1492" s="2"/>
      <c r="S1492" s="2"/>
    </row>
    <row r="1493" spans="1:19" ht="16.5" thickBot="1" x14ac:dyDescent="0.3">
      <c r="A1493" s="4" t="str">
        <f ca="1">IFERROR(__xludf.DUMMYFUNCTION("""COMPUTED_VALUE"""),"Land use in a nutshell / by John R. Nolon, Patricia E. Salkin.")</f>
        <v>Land use in a nutshell / by John R. Nolon, Patricia E. Salkin.</v>
      </c>
      <c r="B1493" s="5" t="str">
        <f ca="1">IFERROR(__xludf.DUMMYFUNCTION("""COMPUTED_VALUE"""),"Nolon, John R.")</f>
        <v>Nolon, John R.</v>
      </c>
      <c r="C1493" s="5"/>
      <c r="D1493" s="4" t="str">
        <f ca="1">IFERROR(__xludf.DUMMYFUNCTION("""COMPUTED_VALUE"""),"St. Paul : Thomson/West,  2006.")</f>
        <v>St. Paul : Thomson/West,  2006.</v>
      </c>
      <c r="E1493" s="5" t="str">
        <f ca="1">IFERROR(__xludf.DUMMYFUNCTION("""COMPUTED_VALUE"""),"349.41 NolJ l 2006")</f>
        <v>349.41 NolJ l 2006</v>
      </c>
      <c r="F1493" s="6" t="str">
        <f ca="1">IFERROR(__xludf.DUMMYFUNCTION("""COMPUTED_VALUE"""),"Αίθουσα Δημοσίου Δικαίου")</f>
        <v>Αίθουσα Δημοσίου Δικαίου</v>
      </c>
      <c r="G1493" s="2"/>
      <c r="H1493" s="2"/>
      <c r="I1493" s="2"/>
      <c r="J1493" s="2"/>
      <c r="K1493" s="2"/>
      <c r="L1493" s="2"/>
      <c r="M1493" s="2"/>
      <c r="N1493" s="2"/>
      <c r="O1493" s="2"/>
      <c r="P1493" s="2"/>
      <c r="Q1493" s="2"/>
      <c r="R1493" s="2"/>
      <c r="S1493" s="2"/>
    </row>
    <row r="1494" spans="1:19" ht="63.75" thickBot="1" x14ac:dyDescent="0.3">
      <c r="A1494" s="4" t="str">
        <f ca="1">IFERROR(__xludf.DUMMYFUNCTION("""COMPUTED_VALUE"""),"Μέσα και εργαλεία εφαρμογής του πολεοδομικού σχεδιασμού : από τον σχεδιασμό στην υλοποίηση / Παναγιώτης Γαλάνης   πρόλογος Θεοδώρα Δ. Αντωνίου, Νικόλαος Σημαντήρας.")</f>
        <v>Μέσα και εργαλεία εφαρμογής του πολεοδομικού σχεδιασμού : από τον σχεδιασμό στην υλοποίηση / Παναγιώτης Γαλάνης   πρόλογος Θεοδώρα Δ. Αντωνίου, Νικόλαος Σημαντήρας.</v>
      </c>
      <c r="B1494" s="5" t="str">
        <f ca="1">IFERROR(__xludf.DUMMYFUNCTION("""COMPUTED_VALUE"""),"Γαλάνης, Παναγιώτης.")</f>
        <v>Γαλάνης, Παναγιώτης.</v>
      </c>
      <c r="C1494" s="5"/>
      <c r="D1494" s="4" t="str">
        <f ca="1">IFERROR(__xludf.DUMMYFUNCTION("""COMPUTED_VALUE"""),"Αθήνα : Νομική Βιβλιοθήκη, 2023.")</f>
        <v>Αθήνα : Νομική Βιβλιοθήκη, 2023.</v>
      </c>
      <c r="E1494" s="5" t="str">
        <f ca="1">IFERROR(__xludf.DUMMYFUNCTION("""COMPUTED_VALUE"""),"349.44 ΓαλΠ μ 2023")</f>
        <v>349.44 ΓαλΠ μ 2023</v>
      </c>
      <c r="F1494" s="6" t="str">
        <f ca="1">IFERROR(__xludf.DUMMYFUNCTION("""COMPUTED_VALUE"""),"Αίθουσα Δημοσίου Δικαίου")</f>
        <v>Αίθουσα Δημοσίου Δικαίου</v>
      </c>
      <c r="G1494" s="2"/>
      <c r="H1494" s="2"/>
      <c r="I1494" s="2"/>
      <c r="J1494" s="2"/>
      <c r="K1494" s="2"/>
      <c r="L1494" s="2"/>
      <c r="M1494" s="2"/>
      <c r="N1494" s="2"/>
      <c r="O1494" s="2"/>
      <c r="P1494" s="2"/>
      <c r="Q1494" s="2"/>
      <c r="R1494" s="2"/>
      <c r="S1494" s="2"/>
    </row>
    <row r="1495" spans="1:19" ht="48" thickBot="1" x14ac:dyDescent="0.3">
      <c r="A1495" s="4" t="str">
        <f ca="1">IFERROR(__xludf.DUMMYFUNCTION("""COMPUTED_VALUE"""),"Το νομικό πλαίσιο της δόμησης : προς μια βιώσιμη οικοδομική ανάπτυξη / Παναγιώτης Γαλάνης   πρόλογος Γεωργία Γιαννακούρου.")</f>
        <v>Το νομικό πλαίσιο της δόμησης : προς μια βιώσιμη οικοδομική ανάπτυξη / Παναγιώτης Γαλάνης   πρόλογος Γεωργία Γιαννακούρου.</v>
      </c>
      <c r="B1495" s="5" t="str">
        <f ca="1">IFERROR(__xludf.DUMMYFUNCTION("""COMPUTED_VALUE"""),"Γαλάνης, Παναγιώτης.")</f>
        <v>Γαλάνης, Παναγιώτης.</v>
      </c>
      <c r="C1495" s="5"/>
      <c r="D1495" s="4" t="str">
        <f ca="1">IFERROR(__xludf.DUMMYFUNCTION("""COMPUTED_VALUE"""),"Αθήνα : Νομική Βιβλιοθήκη, 2023.")</f>
        <v>Αθήνα : Νομική Βιβλιοθήκη, 2023.</v>
      </c>
      <c r="E1495" s="5" t="str">
        <f ca="1">IFERROR(__xludf.DUMMYFUNCTION("""COMPUTED_VALUE"""),"349.44 ΓαλΠ ν 2023")</f>
        <v>349.44 ΓαλΠ ν 2023</v>
      </c>
      <c r="F1495" s="6" t="str">
        <f ca="1">IFERROR(__xludf.DUMMYFUNCTION("""COMPUTED_VALUE"""),"Αίθουσα Δημοσίου Δικαίου")</f>
        <v>Αίθουσα Δημοσίου Δικαίου</v>
      </c>
      <c r="G1495" s="2"/>
      <c r="H1495" s="2"/>
      <c r="I1495" s="2"/>
      <c r="J1495" s="2"/>
      <c r="K1495" s="2"/>
      <c r="L1495" s="2"/>
      <c r="M1495" s="2"/>
      <c r="N1495" s="2"/>
      <c r="O1495" s="2"/>
      <c r="P1495" s="2"/>
      <c r="Q1495" s="2"/>
      <c r="R1495" s="2"/>
      <c r="S1495" s="2"/>
    </row>
    <row r="1496" spans="1:19" ht="79.5" thickBot="1" x14ac:dyDescent="0.3">
      <c r="A1496" s="2" t="s">
        <v>906</v>
      </c>
      <c r="B1496" s="2" t="s">
        <v>907</v>
      </c>
      <c r="C1496" s="2" t="s">
        <v>908</v>
      </c>
      <c r="D1496" s="2" t="s">
        <v>489</v>
      </c>
      <c r="E1496" s="2" t="s">
        <v>909</v>
      </c>
      <c r="F1496" s="2" t="s">
        <v>9</v>
      </c>
      <c r="G1496" s="2"/>
      <c r="H1496" s="2"/>
      <c r="I1496" s="2"/>
      <c r="J1496" s="2"/>
      <c r="K1496" s="2"/>
      <c r="L1496" s="2"/>
      <c r="M1496" s="2"/>
      <c r="N1496" s="2"/>
      <c r="O1496" s="2"/>
      <c r="P1496" s="2"/>
      <c r="Q1496" s="2"/>
      <c r="R1496" s="2"/>
      <c r="S1496" s="2"/>
    </row>
    <row r="1497" spans="1:19" ht="63.75" thickBot="1" x14ac:dyDescent="0.3">
      <c r="A1497" s="2" t="s">
        <v>910</v>
      </c>
      <c r="B1497" s="2" t="s">
        <v>911</v>
      </c>
      <c r="C1497" s="2" t="s">
        <v>912</v>
      </c>
      <c r="D1497" s="2" t="s">
        <v>489</v>
      </c>
      <c r="E1497" s="2" t="s">
        <v>913</v>
      </c>
      <c r="F1497" s="2" t="s">
        <v>9</v>
      </c>
      <c r="G1497" s="2"/>
      <c r="H1497" s="2"/>
      <c r="I1497" s="2"/>
      <c r="J1497" s="2"/>
      <c r="K1497" s="2"/>
      <c r="L1497" s="2"/>
      <c r="M1497" s="2"/>
      <c r="N1497" s="2"/>
      <c r="O1497" s="2"/>
      <c r="P1497" s="2"/>
      <c r="Q1497" s="2"/>
      <c r="R1497" s="2"/>
      <c r="S1497" s="2"/>
    </row>
    <row r="1498" spans="1:19" ht="63.75" thickBot="1" x14ac:dyDescent="0.3">
      <c r="A1498" s="2" t="s">
        <v>910</v>
      </c>
      <c r="B1498" s="2" t="s">
        <v>911</v>
      </c>
      <c r="C1498" s="2" t="s">
        <v>912</v>
      </c>
      <c r="D1498" s="2" t="s">
        <v>489</v>
      </c>
      <c r="E1498" s="2" t="s">
        <v>913</v>
      </c>
      <c r="F1498" s="2" t="s">
        <v>9</v>
      </c>
      <c r="G1498" s="2"/>
      <c r="H1498" s="2"/>
      <c r="I1498" s="2"/>
      <c r="J1498" s="2"/>
      <c r="K1498" s="2"/>
      <c r="L1498" s="2"/>
      <c r="M1498" s="2"/>
      <c r="N1498" s="2"/>
      <c r="O1498" s="2"/>
      <c r="P1498" s="2"/>
      <c r="Q1498" s="2"/>
      <c r="R1498" s="2"/>
      <c r="S1498" s="2"/>
    </row>
    <row r="1499" spans="1:19" ht="63.75" thickBot="1" x14ac:dyDescent="0.3">
      <c r="A1499" s="2" t="s">
        <v>910</v>
      </c>
      <c r="B1499" s="2" t="s">
        <v>911</v>
      </c>
      <c r="C1499" s="2" t="s">
        <v>912</v>
      </c>
      <c r="D1499" s="2" t="s">
        <v>489</v>
      </c>
      <c r="E1499" s="2" t="s">
        <v>913</v>
      </c>
      <c r="F1499" s="2" t="s">
        <v>9</v>
      </c>
      <c r="G1499" s="2"/>
      <c r="H1499" s="2"/>
      <c r="I1499" s="2"/>
      <c r="J1499" s="2"/>
      <c r="K1499" s="2"/>
      <c r="L1499" s="2"/>
      <c r="M1499" s="2"/>
      <c r="N1499" s="2"/>
      <c r="O1499" s="2"/>
      <c r="P1499" s="2"/>
      <c r="Q1499" s="2"/>
      <c r="R1499" s="2"/>
      <c r="S1499" s="2"/>
    </row>
    <row r="1500" spans="1:19" ht="32.25" thickBot="1" x14ac:dyDescent="0.3">
      <c r="A1500" s="4" t="str">
        <f ca="1">IFERROR(__xludf.DUMMYFUNCTION("""COMPUTED_VALUE"""),"Αστική ανάπλαση : πολεοδομία-δίκαιο-κοινωνιολογία / Α. Χατζοπούλου, Β. Νικολαΐδου, Ι. Στεφάνου.")</f>
        <v>Αστική ανάπλαση : πολεοδομία-δίκαιο-κοινωνιολογία / Α. Χατζοπούλου, Β. Νικολαΐδου, Ι. Στεφάνου.</v>
      </c>
      <c r="B1500" s="5" t="str">
        <f ca="1">IFERROR(__xludf.DUMMYFUNCTION("""COMPUTED_VALUE"""),"Τζίκα-Χατζοπούλου, Αλίκη.")</f>
        <v>Τζίκα-Χατζοπούλου, Αλίκη.</v>
      </c>
      <c r="C1500" s="5"/>
      <c r="D1500" s="4" t="str">
        <f ca="1">IFERROR(__xludf.DUMMYFUNCTION("""COMPUTED_VALUE"""),"Αθήνα : Τεχνικό Επιμελητήριο της Ελλάδος, c1995.")</f>
        <v>Αθήνα : Τεχνικό Επιμελητήριο της Ελλάδος, c1995.</v>
      </c>
      <c r="E1500" s="5" t="str">
        <f ca="1">IFERROR(__xludf.DUMMYFUNCTION("""COMPUTED_VALUE"""),"349.44 ΤζιΑ α 1995")</f>
        <v>349.44 ΤζιΑ α 1995</v>
      </c>
      <c r="F1500" s="6" t="str">
        <f ca="1">IFERROR(__xludf.DUMMYFUNCTION("""COMPUTED_VALUE"""),"Αίθουσα Δημοσίοιυ Δικαίου")</f>
        <v>Αίθουσα Δημοσίοιυ Δικαίου</v>
      </c>
      <c r="G1500" s="2"/>
      <c r="H1500" s="2"/>
      <c r="I1500" s="2"/>
      <c r="J1500" s="2"/>
      <c r="K1500" s="2"/>
      <c r="L1500" s="2"/>
      <c r="M1500" s="2"/>
      <c r="N1500" s="2"/>
      <c r="O1500" s="2"/>
      <c r="P1500" s="2"/>
      <c r="Q1500" s="2"/>
      <c r="R1500" s="2"/>
      <c r="S1500" s="2"/>
    </row>
    <row r="1501" spans="1:19" ht="16.5" thickBot="1" x14ac:dyDescent="0.3">
      <c r="A1501" s="2" t="s">
        <v>4702</v>
      </c>
      <c r="B1501" s="2" t="s">
        <v>2784</v>
      </c>
      <c r="C1501" s="2"/>
      <c r="D1501" s="2" t="s">
        <v>4703</v>
      </c>
      <c r="E1501" s="2" t="s">
        <v>4704</v>
      </c>
      <c r="F1501" s="2" t="s">
        <v>9</v>
      </c>
      <c r="G1501" s="2"/>
      <c r="H1501" s="2"/>
      <c r="I1501" s="2"/>
      <c r="J1501" s="2"/>
      <c r="K1501" s="2"/>
      <c r="L1501" s="2"/>
      <c r="M1501" s="2"/>
      <c r="N1501" s="2"/>
      <c r="O1501" s="2"/>
      <c r="P1501" s="2"/>
      <c r="Q1501" s="2"/>
      <c r="R1501" s="2"/>
      <c r="S1501" s="2"/>
    </row>
    <row r="1502" spans="1:19" ht="16.5" thickBot="1" x14ac:dyDescent="0.3">
      <c r="A1502" s="4" t="str">
        <f ca="1">IFERROR(__xludf.DUMMYFUNCTION("""COMPUTED_VALUE"""),"Τεχνικό δίκαιο / Αλίκη Τζίκα Χατζοπούλου.")</f>
        <v>Τεχνικό δίκαιο / Αλίκη Τζίκα Χατζοπούλου.</v>
      </c>
      <c r="B1502" s="5" t="str">
        <f ca="1">IFERROR(__xludf.DUMMYFUNCTION("""COMPUTED_VALUE"""),"Τζίκα-Χατζοπούλου, Αλίκη.")</f>
        <v>Τζίκα-Χατζοπούλου, Αλίκη.</v>
      </c>
      <c r="C1502" s="5"/>
      <c r="D1502" s="4" t="str">
        <f ca="1">IFERROR(__xludf.DUMMYFUNCTION("""COMPUTED_VALUE"""),"Αθήνα : [χ. ό.],1983-")</f>
        <v>Αθήνα : [χ. ό.],1983-</v>
      </c>
      <c r="E1502" s="5" t="str">
        <f ca="1">IFERROR(__xludf.DUMMYFUNCTION("""COMPUTED_VALUE"""),"349.44 ΤζιΑ τ 1983")</f>
        <v>349.44 ΤζιΑ τ 1983</v>
      </c>
      <c r="F1502" s="6" t="str">
        <f ca="1">IFERROR(__xludf.DUMMYFUNCTION("""COMPUTED_VALUE"""),"Αίθουσα Δημοσίου Δικαίου")</f>
        <v>Αίθουσα Δημοσίου Δικαίου</v>
      </c>
      <c r="G1502" s="2"/>
      <c r="H1502" s="2"/>
      <c r="I1502" s="2"/>
      <c r="J1502" s="2"/>
      <c r="K1502" s="2"/>
      <c r="L1502" s="2"/>
      <c r="M1502" s="2"/>
      <c r="N1502" s="2"/>
      <c r="O1502" s="2"/>
      <c r="P1502" s="2"/>
      <c r="Q1502" s="2"/>
      <c r="R1502" s="2"/>
      <c r="S1502" s="2"/>
    </row>
    <row r="1503" spans="1:19" ht="63.75" thickBot="1" x14ac:dyDescent="0.3">
      <c r="A1503" s="4" t="str">
        <f ca="1">IFERROR(__xludf.DUMMYFUNCTION("""COMPUTED_VALUE"""),"Γενικός οικοδομικός κανονισμός του κράτους : κωδικοποίησις διατάξεων μέχρι 10-10-1968 / [Υπουργείον Δημοσίων Έργων, Γ.Δ.Δ.Ε. Υπηρεσία Οικισμού.]   επιμέλεια Αλ. Δαλιανης.")</f>
        <v>Γενικός οικοδομικός κανονισμός του κράτους : κωδικοποίησις διατάξεων μέχρι 10-10-1968 / [Υπουργείον Δημοσίων Έργων, Γ.Δ.Δ.Ε. Υπηρεσία Οικισμού.]   επιμέλεια Αλ. Δαλιανης.</v>
      </c>
      <c r="B1503" s="5" t="str">
        <f ca="1">IFERROR(__xludf.DUMMYFUNCTION("""COMPUTED_VALUE"""),"Ελλάς. Υπουργείο Δημοσίων Εργων. Γενική Διεύθυνση Οικισμού.")</f>
        <v>Ελλάς. Υπουργείο Δημοσίων Εργων. Γενική Διεύθυνση Οικισμού.</v>
      </c>
      <c r="C1503" s="5"/>
      <c r="D1503" s="4" t="str">
        <f ca="1">IFERROR(__xludf.DUMMYFUNCTION("""COMPUTED_VALUE"""),"Αθήναι : Μαμιδάκης, 1968.")</f>
        <v>Αθήναι : Μαμιδάκης, 1968.</v>
      </c>
      <c r="E1503" s="5" t="str">
        <f ca="1">IFERROR(__xludf.DUMMYFUNCTION("""COMPUTED_VALUE"""),"349.44(094.5) Ε.ΥΔΕ γ 1968")</f>
        <v>349.44(094.5) Ε.ΥΔΕ γ 1968</v>
      </c>
      <c r="F1503" s="6" t="str">
        <f ca="1">IFERROR(__xludf.DUMMYFUNCTION("""COMPUTED_VALUE"""),"Αίθουσα Δημοσίου Δικαίου")</f>
        <v>Αίθουσα Δημοσίου Δικαίου</v>
      </c>
      <c r="G1503" s="2"/>
      <c r="H1503" s="2"/>
      <c r="I1503" s="2"/>
      <c r="J1503" s="2"/>
      <c r="K1503" s="2"/>
      <c r="L1503" s="2"/>
      <c r="M1503" s="2"/>
      <c r="N1503" s="2"/>
      <c r="O1503" s="2"/>
      <c r="P1503" s="2"/>
      <c r="Q1503" s="2"/>
      <c r="R1503" s="2"/>
      <c r="S1503" s="2"/>
    </row>
    <row r="1504" spans="1:19" ht="32.25" thickBot="1" x14ac:dyDescent="0.3">
      <c r="A1504" s="4" t="str">
        <f ca="1">IFERROR(__xludf.DUMMYFUNCTION("""COMPUTED_VALUE"""),"Environmental law : examples and explanations / Steven Ferrey.")</f>
        <v>Environmental law : examples and explanations / Steven Ferrey.</v>
      </c>
      <c r="B1504" s="5" t="str">
        <f ca="1">IFERROR(__xludf.DUMMYFUNCTION("""COMPUTED_VALUE"""),"Ferrey, Steven.")</f>
        <v>Ferrey, Steven.</v>
      </c>
      <c r="C1504" s="5" t="str">
        <f ca="1">IFERROR(__xludf.DUMMYFUNCTION("""COMPUTED_VALUE"""),"4th ed.")</f>
        <v>4th ed.</v>
      </c>
      <c r="D1504" s="4" t="str">
        <f ca="1">IFERROR(__xludf.DUMMYFUNCTION("""COMPUTED_VALUE"""),"New York : Aspen Publishers, 2007.")</f>
        <v>New York : Aspen Publishers, 2007.</v>
      </c>
      <c r="E1504" s="5" t="str">
        <f ca="1">IFERROR(__xludf.DUMMYFUNCTION("""COMPUTED_VALUE"""),"349.6 FerS e 2007")</f>
        <v>349.6 FerS e 2007</v>
      </c>
      <c r="F1504" s="6" t="str">
        <f ca="1">IFERROR(__xludf.DUMMYFUNCTION("""COMPUTED_VALUE"""),"Αίθουσα Δημοσίου Δικαίου")</f>
        <v>Αίθουσα Δημοσίου Δικαίου</v>
      </c>
      <c r="G1504" s="2"/>
      <c r="H1504" s="2"/>
      <c r="I1504" s="2"/>
      <c r="J1504" s="2"/>
      <c r="K1504" s="2"/>
      <c r="L1504" s="2"/>
      <c r="M1504" s="2"/>
      <c r="N1504" s="2"/>
      <c r="O1504" s="2"/>
      <c r="P1504" s="2"/>
      <c r="Q1504" s="2"/>
      <c r="R1504" s="2"/>
      <c r="S1504" s="2"/>
    </row>
    <row r="1505" spans="1:19" ht="32.25" thickBot="1" x14ac:dyDescent="0.3">
      <c r="A1505" s="4" t="str">
        <f ca="1">IFERROR(__xludf.DUMMYFUNCTION("""COMPUTED_VALUE"""),"Environmental law in a nutshell / by Roger W. Findley, Daniel A. Farber.")</f>
        <v>Environmental law in a nutshell / by Roger W. Findley, Daniel A. Farber.</v>
      </c>
      <c r="B1505" s="5" t="str">
        <f ca="1">IFERROR(__xludf.DUMMYFUNCTION("""COMPUTED_VALUE"""),"Findley, Roger W.")</f>
        <v>Findley, Roger W.</v>
      </c>
      <c r="C1505" s="5" t="str">
        <f ca="1">IFERROR(__xludf.DUMMYFUNCTION("""COMPUTED_VALUE"""),"7th ed.")</f>
        <v>7th ed.</v>
      </c>
      <c r="D1505" s="4" t="str">
        <f ca="1">IFERROR(__xludf.DUMMYFUNCTION("""COMPUTED_VALUE"""),"St. Paul, MN : Thomson/West, c2008.")</f>
        <v>St. Paul, MN : Thomson/West, c2008.</v>
      </c>
      <c r="E1505" s="5" t="str">
        <f ca="1">IFERROR(__xludf.DUMMYFUNCTION("""COMPUTED_VALUE"""),"349.6 FinR e 2008")</f>
        <v>349.6 FinR e 2008</v>
      </c>
      <c r="F1505" s="6" t="str">
        <f ca="1">IFERROR(__xludf.DUMMYFUNCTION("""COMPUTED_VALUE"""),"Αίθουσα Δημοσίου Δικαίου")</f>
        <v>Αίθουσα Δημοσίου Δικαίου</v>
      </c>
      <c r="G1505" s="2"/>
      <c r="H1505" s="2"/>
      <c r="I1505" s="2"/>
      <c r="J1505" s="2"/>
      <c r="K1505" s="2"/>
      <c r="L1505" s="2"/>
      <c r="M1505" s="2"/>
      <c r="N1505" s="2"/>
      <c r="O1505" s="2"/>
      <c r="P1505" s="2"/>
      <c r="Q1505" s="2"/>
      <c r="R1505" s="2"/>
      <c r="S1505" s="2"/>
    </row>
    <row r="1506" spans="1:19" ht="32.25" thickBot="1" x14ac:dyDescent="0.3">
      <c r="A1506" s="4" t="str">
        <f ca="1">IFERROR(__xludf.DUMMYFUNCTION("""COMPUTED_VALUE"""),"Energy and natural resources law in a nutshell / by Jan G. Laitos, Joseph P. Tomain.")</f>
        <v>Energy and natural resources law in a nutshell / by Jan G. Laitos, Joseph P. Tomain.</v>
      </c>
      <c r="B1506" s="5" t="str">
        <f ca="1">IFERROR(__xludf.DUMMYFUNCTION("""COMPUTED_VALUE"""),"Laitos, Jan.")</f>
        <v>Laitos, Jan.</v>
      </c>
      <c r="C1506" s="5"/>
      <c r="D1506" s="4" t="str">
        <f ca="1">IFERROR(__xludf.DUMMYFUNCTION("""COMPUTED_VALUE"""),"St. Paul, Minn. : West Group, 1992")</f>
        <v>St. Paul, Minn. : West Group, 1992</v>
      </c>
      <c r="E1506" s="5" t="str">
        <f ca="1">IFERROR(__xludf.DUMMYFUNCTION("""COMPUTED_VALUE"""),"349.6 LaiJ e 1992")</f>
        <v>349.6 LaiJ e 1992</v>
      </c>
      <c r="F1506" s="6" t="str">
        <f ca="1">IFERROR(__xludf.DUMMYFUNCTION("""COMPUTED_VALUE"""),"Αίθουσα Δημοσίου Δικαίου")</f>
        <v>Αίθουσα Δημοσίου Δικαίου</v>
      </c>
      <c r="G1506" s="2"/>
      <c r="H1506" s="2"/>
      <c r="I1506" s="2"/>
      <c r="J1506" s="2"/>
      <c r="K1506" s="2"/>
      <c r="L1506" s="2"/>
      <c r="M1506" s="2"/>
      <c r="N1506" s="2"/>
      <c r="O1506" s="2"/>
      <c r="P1506" s="2"/>
      <c r="Q1506" s="2"/>
      <c r="R1506" s="2"/>
      <c r="S1506" s="2"/>
    </row>
    <row r="1507" spans="1:19" ht="63.75" thickBot="1" x14ac:dyDescent="0.3">
      <c r="A1507" s="4" t="str">
        <f ca="1">IFERROR(__xludf.DUMMYFUNCTION("""COMPUTED_VALUE"""),"Το «εγωιστικό γονίδιο» του δικαίου και το δίκαιο της τεχνητής νοημοσύνης : από τον ανθρωποκεντρισμό στον οικοκεντρισμό και τους έξυπνους αλγόριθμους / Σπύρος Βλαχόπουλος   πρόλογος Τασούλα Επτακοίλη.")</f>
        <v>Το «εγωιστικό γονίδιο» του δικαίου και το δίκαιο της τεχνητής νοημοσύνης : από τον ανθρωποκεντρισμό στον οικοκεντρισμό και τους έξυπνους αλγόριθμους / Σπύρος Βλαχόπουλος   πρόλογος Τασούλα Επτακοίλη.</v>
      </c>
      <c r="B1507" s="5" t="str">
        <f ca="1">IFERROR(__xludf.DUMMYFUNCTION("""COMPUTED_VALUE"""),"Βλαχόπουλος, Σπυρίδων Β.")</f>
        <v>Βλαχόπουλος, Σπυρίδων Β.</v>
      </c>
      <c r="C1507" s="5"/>
      <c r="D1507" s="4" t="str">
        <f ca="1">IFERROR(__xludf.DUMMYFUNCTION("""COMPUTED_VALUE"""),"Αθήνα : Ευρασία, 2023.")</f>
        <v>Αθήνα : Ευρασία, 2023.</v>
      </c>
      <c r="E1507" s="5" t="str">
        <f ca="1">IFERROR(__xludf.DUMMYFUNCTION("""COMPUTED_VALUE"""),"349.6 ΒλαΣ ε 2023")</f>
        <v>349.6 ΒλαΣ ε 2023</v>
      </c>
      <c r="F1507" s="6" t="str">
        <f ca="1">IFERROR(__xludf.DUMMYFUNCTION("""COMPUTED_VALUE"""),"Αίθουσα Δημοσίου Δικαίου")</f>
        <v>Αίθουσα Δημοσίου Δικαίου</v>
      </c>
      <c r="G1507" s="2"/>
      <c r="H1507" s="2"/>
      <c r="I1507" s="2"/>
      <c r="J1507" s="2"/>
      <c r="K1507" s="2"/>
      <c r="L1507" s="2"/>
      <c r="M1507" s="2"/>
      <c r="N1507" s="2"/>
      <c r="O1507" s="2"/>
      <c r="P1507" s="2"/>
      <c r="Q1507" s="2"/>
      <c r="R1507" s="2"/>
      <c r="S1507" s="2"/>
    </row>
    <row r="1508" spans="1:19" ht="32.25" thickBot="1" x14ac:dyDescent="0.3">
      <c r="A1508" s="4" t="str">
        <f ca="1">IFERROR(__xludf.DUMMYFUNCTION("""COMPUTED_VALUE"""),"Δίκαιο για την κλιματική αλλαγή : (Ενωσιακό - Εθνικό) / Παναγιώτης Γαλάνης   πρόλογος Θ. Αντωνίου, Ε. Δούση.")</f>
        <v>Δίκαιο για την κλιματική αλλαγή : (Ενωσιακό - Εθνικό) / Παναγιώτης Γαλάνης   πρόλογος Θ. Αντωνίου, Ε. Δούση.</v>
      </c>
      <c r="B1508" s="5" t="str">
        <f ca="1">IFERROR(__xludf.DUMMYFUNCTION("""COMPUTED_VALUE"""),"Γαλάνης, Παναγιώτης.")</f>
        <v>Γαλάνης, Παναγιώτης.</v>
      </c>
      <c r="C1508" s="5"/>
      <c r="D1508" s="4" t="str">
        <f ca="1">IFERROR(__xludf.DUMMYFUNCTION("""COMPUTED_VALUE"""),"Αθήνα : Νομική Βιβλιοθήκη, 2023.")</f>
        <v>Αθήνα : Νομική Βιβλιοθήκη, 2023.</v>
      </c>
      <c r="E1508" s="5" t="str">
        <f ca="1">IFERROR(__xludf.DUMMYFUNCTION("""COMPUTED_VALUE"""),"349.6 ΓαλΠ δ 2023")</f>
        <v>349.6 ΓαλΠ δ 2023</v>
      </c>
      <c r="F1508" s="6" t="str">
        <f ca="1">IFERROR(__xludf.DUMMYFUNCTION("""COMPUTED_VALUE"""),"Αίθουσα Δημοσίου Δικαίου")</f>
        <v>Αίθουσα Δημοσίου Δικαίου</v>
      </c>
      <c r="G1508" s="2"/>
      <c r="H1508" s="2"/>
      <c r="I1508" s="2"/>
      <c r="J1508" s="2"/>
      <c r="K1508" s="2"/>
      <c r="L1508" s="2"/>
      <c r="M1508" s="2"/>
      <c r="N1508" s="2"/>
      <c r="O1508" s="2"/>
      <c r="P1508" s="2"/>
      <c r="Q1508" s="2"/>
      <c r="R1508" s="2"/>
      <c r="S1508" s="2"/>
    </row>
    <row r="1509" spans="1:19" ht="48" thickBot="1" x14ac:dyDescent="0.3">
      <c r="A1509" s="4" t="str">
        <f ca="1">IFERROR(__xludf.DUMMYFUNCTION("""COMPUTED_VALUE"""),"Περιβαλλοντική εκτίμηση κι αδειοδότηση : μια μεταβαλλόμενη γεωμετρία / Παναγιώτης Γαλάνης   πρόλογος Βίκυ Καραγεώργου.")</f>
        <v>Περιβαλλοντική εκτίμηση κι αδειοδότηση : μια μεταβαλλόμενη γεωμετρία / Παναγιώτης Γαλάνης   πρόλογος Βίκυ Καραγεώργου.</v>
      </c>
      <c r="B1509" s="5" t="str">
        <f ca="1">IFERROR(__xludf.DUMMYFUNCTION("""COMPUTED_VALUE"""),"Γαλάνης, Παναγιώτης.")</f>
        <v>Γαλάνης, Παναγιώτης.</v>
      </c>
      <c r="C1509" s="5"/>
      <c r="D1509" s="4" t="str">
        <f ca="1">IFERROR(__xludf.DUMMYFUNCTION("""COMPUTED_VALUE"""),"Αθήνα : Νομική Βιβλιοθήκη, 2022.")</f>
        <v>Αθήνα : Νομική Βιβλιοθήκη, 2022.</v>
      </c>
      <c r="E1509" s="5" t="str">
        <f ca="1">IFERROR(__xludf.DUMMYFUNCTION("""COMPUTED_VALUE"""),"349.6 ΓαλΠ π 2022")</f>
        <v>349.6 ΓαλΠ π 2022</v>
      </c>
      <c r="F1509" s="6" t="str">
        <f ca="1">IFERROR(__xludf.DUMMYFUNCTION("""COMPUTED_VALUE"""),"Αίθουσα Δημοσίου Δικαίου")</f>
        <v>Αίθουσα Δημοσίου Δικαίου</v>
      </c>
      <c r="G1509" s="2"/>
      <c r="H1509" s="2"/>
      <c r="I1509" s="2"/>
      <c r="J1509" s="2"/>
      <c r="K1509" s="2"/>
      <c r="L1509" s="2"/>
      <c r="M1509" s="2"/>
      <c r="N1509" s="2"/>
      <c r="O1509" s="2"/>
      <c r="P1509" s="2"/>
      <c r="Q1509" s="2"/>
      <c r="R1509" s="2"/>
      <c r="S1509" s="2"/>
    </row>
    <row r="1510" spans="1:19" ht="79.5" thickBot="1" x14ac:dyDescent="0.3">
      <c r="A1510" s="2" t="s">
        <v>914</v>
      </c>
      <c r="B1510" s="2"/>
      <c r="C1510" s="2"/>
      <c r="D1510" s="2" t="s">
        <v>876</v>
      </c>
      <c r="E1510" s="2" t="s">
        <v>915</v>
      </c>
      <c r="F1510" s="2" t="s">
        <v>9</v>
      </c>
      <c r="G1510" s="2"/>
      <c r="H1510" s="2"/>
      <c r="I1510" s="2"/>
      <c r="J1510" s="2"/>
      <c r="K1510" s="2"/>
      <c r="L1510" s="2"/>
      <c r="M1510" s="2"/>
      <c r="N1510" s="2"/>
      <c r="O1510" s="2"/>
      <c r="P1510" s="2"/>
      <c r="Q1510" s="2"/>
      <c r="R1510" s="2"/>
      <c r="S1510" s="2"/>
    </row>
    <row r="1511" spans="1:19" ht="79.5" thickBot="1" x14ac:dyDescent="0.3">
      <c r="A1511" s="2" t="s">
        <v>914</v>
      </c>
      <c r="B1511" s="2"/>
      <c r="C1511" s="2"/>
      <c r="D1511" s="2" t="s">
        <v>876</v>
      </c>
      <c r="E1511" s="2" t="s">
        <v>915</v>
      </c>
      <c r="F1511" s="2" t="s">
        <v>9</v>
      </c>
      <c r="G1511" s="2"/>
      <c r="H1511" s="2"/>
      <c r="I1511" s="2"/>
      <c r="J1511" s="2"/>
      <c r="K1511" s="2"/>
      <c r="L1511" s="2"/>
      <c r="M1511" s="2"/>
      <c r="N1511" s="2"/>
      <c r="O1511" s="2"/>
      <c r="P1511" s="2"/>
      <c r="Q1511" s="2"/>
      <c r="R1511" s="2"/>
      <c r="S1511" s="2"/>
    </row>
    <row r="1512" spans="1:19" ht="79.5" thickBot="1" x14ac:dyDescent="0.3">
      <c r="A1512" s="2" t="s">
        <v>914</v>
      </c>
      <c r="B1512" s="2"/>
      <c r="C1512" s="2"/>
      <c r="D1512" s="2" t="s">
        <v>876</v>
      </c>
      <c r="E1512" s="2" t="s">
        <v>915</v>
      </c>
      <c r="F1512" s="2" t="s">
        <v>9</v>
      </c>
      <c r="G1512" s="2"/>
      <c r="H1512" s="2"/>
      <c r="I1512" s="2"/>
      <c r="J1512" s="2"/>
      <c r="K1512" s="2"/>
      <c r="L1512" s="2"/>
      <c r="M1512" s="2"/>
      <c r="N1512" s="2"/>
      <c r="O1512" s="2"/>
      <c r="P1512" s="2"/>
      <c r="Q1512" s="2"/>
      <c r="R1512" s="2"/>
      <c r="S1512" s="2"/>
    </row>
    <row r="1513" spans="1:19" ht="48" thickBot="1" x14ac:dyDescent="0.3">
      <c r="A1513" s="4" t="str">
        <f ca="1">IFERROR(__xludf.DUMMYFUNCTION("""COMPUTED_VALUE"""),"Τοπική αυτοδιοίκηση και προστασία περιβάλλοντος : δημοσιονομικές και φορολογικές προεκτάσεις / Σταυρούλα Κουστένη   πρόλογος  Αθανάσιος Ράντος.")</f>
        <v>Τοπική αυτοδιοίκηση και προστασία περιβάλλοντος : δημοσιονομικές και φορολογικές προεκτάσεις / Σταυρούλα Κουστένη   πρόλογος  Αθανάσιος Ράντος.</v>
      </c>
      <c r="B1513" s="5" t="str">
        <f ca="1">IFERROR(__xludf.DUMMYFUNCTION("""COMPUTED_VALUE"""),"Κουστένη, Σταυρούλα.")</f>
        <v>Κουστένη, Σταυρούλα.</v>
      </c>
      <c r="C1513" s="5"/>
      <c r="D1513" s="4" t="str">
        <f ca="1">IFERROR(__xludf.DUMMYFUNCTION("""COMPUTED_VALUE"""),"Αθήνα : Νομική Βιβλιοθήκη, 2023.")</f>
        <v>Αθήνα : Νομική Βιβλιοθήκη, 2023.</v>
      </c>
      <c r="E1513" s="5" t="str">
        <f ca="1">IFERROR(__xludf.DUMMYFUNCTION("""COMPUTED_VALUE"""),"349.6 ΚουΣ τ 2023")</f>
        <v>349.6 ΚουΣ τ 2023</v>
      </c>
      <c r="F1513" s="6" t="str">
        <f ca="1">IFERROR(__xludf.DUMMYFUNCTION("""COMPUTED_VALUE"""),"Αίθουσα Δημοσίου Δικαίου")</f>
        <v>Αίθουσα Δημοσίου Δικαίου</v>
      </c>
      <c r="G1513" s="2"/>
      <c r="H1513" s="2"/>
      <c r="I1513" s="2"/>
      <c r="J1513" s="2"/>
      <c r="K1513" s="2"/>
      <c r="L1513" s="2"/>
      <c r="M1513" s="2"/>
      <c r="N1513" s="2"/>
      <c r="O1513" s="2"/>
      <c r="P1513" s="2"/>
      <c r="Q1513" s="2"/>
      <c r="R1513" s="2"/>
      <c r="S1513" s="2"/>
    </row>
    <row r="1514" spans="1:19" ht="16.5" thickBot="1" x14ac:dyDescent="0.3">
      <c r="A1514" s="2" t="s">
        <v>916</v>
      </c>
      <c r="B1514" s="2" t="s">
        <v>917</v>
      </c>
      <c r="C1514" s="2" t="s">
        <v>327</v>
      </c>
      <c r="D1514" s="2" t="s">
        <v>107</v>
      </c>
      <c r="E1514" s="2" t="s">
        <v>918</v>
      </c>
      <c r="F1514" s="2" t="s">
        <v>9</v>
      </c>
      <c r="G1514" s="2"/>
      <c r="H1514" s="2"/>
      <c r="I1514" s="2"/>
      <c r="J1514" s="2"/>
      <c r="K1514" s="2"/>
      <c r="L1514" s="2"/>
      <c r="M1514" s="2"/>
      <c r="N1514" s="2"/>
      <c r="O1514" s="2"/>
      <c r="P1514" s="2"/>
      <c r="Q1514" s="2"/>
      <c r="R1514" s="2"/>
      <c r="S1514" s="2"/>
    </row>
    <row r="1515" spans="1:19" ht="32.25" thickBot="1" x14ac:dyDescent="0.3">
      <c r="A1515" s="2" t="s">
        <v>4933</v>
      </c>
      <c r="B1515" s="2" t="s">
        <v>4934</v>
      </c>
      <c r="C1515" s="2"/>
      <c r="D1515" s="2" t="s">
        <v>10</v>
      </c>
      <c r="E1515" s="2" t="s">
        <v>4935</v>
      </c>
      <c r="F1515" s="2" t="s">
        <v>9</v>
      </c>
      <c r="G1515" s="2"/>
      <c r="H1515" s="2"/>
      <c r="I1515" s="2"/>
      <c r="J1515" s="2"/>
      <c r="K1515" s="2"/>
      <c r="L1515" s="2"/>
      <c r="M1515" s="2"/>
      <c r="N1515" s="2"/>
      <c r="O1515" s="2"/>
      <c r="P1515" s="2"/>
      <c r="Q1515" s="2"/>
      <c r="R1515" s="2"/>
      <c r="S1515" s="2"/>
    </row>
    <row r="1516" spans="1:19" ht="63.75" thickBot="1" x14ac:dyDescent="0.3">
      <c r="A1516" s="2" t="s">
        <v>4936</v>
      </c>
      <c r="B1516" s="2" t="s">
        <v>4934</v>
      </c>
      <c r="C1516" s="2"/>
      <c r="D1516" s="2" t="s">
        <v>10</v>
      </c>
      <c r="E1516" s="2" t="s">
        <v>4937</v>
      </c>
      <c r="F1516" s="2" t="s">
        <v>8</v>
      </c>
      <c r="G1516" s="2"/>
      <c r="H1516" s="2"/>
      <c r="I1516" s="2"/>
      <c r="J1516" s="2"/>
      <c r="K1516" s="2"/>
      <c r="L1516" s="2"/>
      <c r="M1516" s="2"/>
      <c r="N1516" s="2"/>
      <c r="O1516" s="2"/>
      <c r="P1516" s="2"/>
      <c r="Q1516" s="2"/>
      <c r="R1516" s="2"/>
      <c r="S1516" s="2"/>
    </row>
    <row r="1517" spans="1:19" ht="48" thickBot="1" x14ac:dyDescent="0.3">
      <c r="A1517" s="2" t="s">
        <v>238</v>
      </c>
      <c r="B1517" s="2" t="s">
        <v>239</v>
      </c>
      <c r="C1517" s="2"/>
      <c r="D1517" s="2" t="s">
        <v>237</v>
      </c>
      <c r="E1517" s="2" t="s">
        <v>236</v>
      </c>
      <c r="F1517" s="2" t="s">
        <v>8</v>
      </c>
      <c r="G1517" s="2"/>
      <c r="H1517" s="2"/>
      <c r="I1517" s="2"/>
      <c r="J1517" s="2"/>
      <c r="K1517" s="2"/>
      <c r="L1517" s="2"/>
      <c r="M1517" s="2"/>
      <c r="N1517" s="2"/>
      <c r="O1517" s="2"/>
      <c r="P1517" s="2"/>
      <c r="Q1517" s="2"/>
      <c r="R1517" s="2"/>
      <c r="S1517" s="2"/>
    </row>
    <row r="1518" spans="1:19" ht="48" thickBot="1" x14ac:dyDescent="0.3">
      <c r="A1518" s="2" t="s">
        <v>919</v>
      </c>
      <c r="B1518" s="2" t="s">
        <v>920</v>
      </c>
      <c r="C1518" s="2"/>
      <c r="D1518" s="2" t="s">
        <v>921</v>
      </c>
      <c r="E1518" s="2" t="s">
        <v>922</v>
      </c>
      <c r="F1518" s="2" t="s">
        <v>9</v>
      </c>
      <c r="G1518" s="2"/>
      <c r="H1518" s="2"/>
      <c r="I1518" s="2"/>
      <c r="J1518" s="2"/>
      <c r="K1518" s="2"/>
      <c r="L1518" s="2"/>
      <c r="M1518" s="2"/>
      <c r="N1518" s="2"/>
      <c r="O1518" s="2"/>
      <c r="P1518" s="2"/>
      <c r="Q1518" s="2"/>
      <c r="R1518" s="2"/>
      <c r="S1518" s="2"/>
    </row>
    <row r="1519" spans="1:19" ht="32.25" thickBot="1" x14ac:dyDescent="0.3">
      <c r="A1519" s="2" t="s">
        <v>4834</v>
      </c>
      <c r="B1519" s="2" t="s">
        <v>4835</v>
      </c>
      <c r="C1519" s="2"/>
      <c r="D1519" s="2" t="s">
        <v>4836</v>
      </c>
      <c r="E1519" s="2" t="s">
        <v>4837</v>
      </c>
      <c r="F1519" s="2" t="s">
        <v>9</v>
      </c>
      <c r="G1519" s="2"/>
      <c r="H1519" s="2"/>
      <c r="I1519" s="2"/>
      <c r="J1519" s="2"/>
      <c r="K1519" s="2"/>
      <c r="L1519" s="2"/>
      <c r="M1519" s="2"/>
      <c r="N1519" s="2"/>
      <c r="O1519" s="2"/>
      <c r="P1519" s="2"/>
      <c r="Q1519" s="2"/>
      <c r="R1519" s="2"/>
      <c r="S1519" s="2"/>
    </row>
    <row r="1520" spans="1:19" ht="205.5" thickBot="1" x14ac:dyDescent="0.3">
      <c r="A1520" s="2" t="s">
        <v>3339</v>
      </c>
      <c r="B1520" s="2" t="s">
        <v>3340</v>
      </c>
      <c r="C1520" s="2"/>
      <c r="D1520" s="2" t="s">
        <v>3341</v>
      </c>
      <c r="E1520" s="2" t="s">
        <v>3342</v>
      </c>
      <c r="F1520" s="2" t="s">
        <v>9</v>
      </c>
      <c r="G1520" s="2"/>
      <c r="H1520" s="2"/>
      <c r="I1520" s="2"/>
      <c r="J1520" s="2"/>
      <c r="K1520" s="2"/>
      <c r="L1520" s="2"/>
      <c r="M1520" s="2"/>
      <c r="N1520" s="2"/>
      <c r="O1520" s="2"/>
      <c r="P1520" s="2"/>
      <c r="Q1520" s="2"/>
      <c r="R1520" s="2"/>
      <c r="S1520" s="2"/>
    </row>
    <row r="1521" spans="1:19" ht="48" thickBot="1" x14ac:dyDescent="0.3">
      <c r="A1521" s="2" t="s">
        <v>1471</v>
      </c>
      <c r="B1521" s="2" t="s">
        <v>1472</v>
      </c>
      <c r="C1521" s="2"/>
      <c r="D1521" s="2" t="s">
        <v>524</v>
      </c>
      <c r="E1521" s="2" t="s">
        <v>1473</v>
      </c>
      <c r="F1521" s="2" t="s">
        <v>9</v>
      </c>
      <c r="G1521" s="2"/>
      <c r="H1521" s="2"/>
      <c r="I1521" s="2"/>
      <c r="J1521" s="2"/>
      <c r="K1521" s="2"/>
      <c r="L1521" s="2"/>
      <c r="M1521" s="2"/>
      <c r="N1521" s="2"/>
      <c r="O1521" s="2"/>
      <c r="P1521" s="2"/>
      <c r="Q1521" s="2"/>
      <c r="R1521" s="2"/>
      <c r="S1521" s="2"/>
    </row>
    <row r="1522" spans="1:19" ht="48" thickBot="1" x14ac:dyDescent="0.3">
      <c r="A1522" s="2" t="s">
        <v>4938</v>
      </c>
      <c r="B1522" s="2" t="s">
        <v>4939</v>
      </c>
      <c r="C1522" s="2" t="s">
        <v>4940</v>
      </c>
      <c r="D1522" s="2" t="s">
        <v>4941</v>
      </c>
      <c r="E1522" s="2" t="s">
        <v>4942</v>
      </c>
      <c r="F1522" s="2" t="s">
        <v>9</v>
      </c>
      <c r="G1522" s="2"/>
      <c r="H1522" s="2"/>
      <c r="I1522" s="2"/>
      <c r="J1522" s="2"/>
      <c r="K1522" s="2"/>
      <c r="L1522" s="2"/>
      <c r="M1522" s="2"/>
      <c r="N1522" s="2"/>
      <c r="O1522" s="2"/>
      <c r="P1522" s="2"/>
      <c r="Q1522" s="2"/>
      <c r="R1522" s="2"/>
      <c r="S1522" s="2"/>
    </row>
    <row r="1523" spans="1:19" ht="32.25" thickBot="1" x14ac:dyDescent="0.3">
      <c r="A1523" s="2" t="s">
        <v>3343</v>
      </c>
      <c r="B1523" s="2" t="s">
        <v>2014</v>
      </c>
      <c r="C1523" s="2"/>
      <c r="D1523" s="2" t="s">
        <v>3344</v>
      </c>
      <c r="E1523" s="2" t="s">
        <v>3345</v>
      </c>
      <c r="F1523" s="2" t="s">
        <v>9</v>
      </c>
      <c r="G1523" s="2"/>
      <c r="H1523" s="2"/>
      <c r="I1523" s="2"/>
      <c r="J1523" s="2"/>
      <c r="K1523" s="2"/>
      <c r="L1523" s="2"/>
      <c r="M1523" s="2"/>
      <c r="N1523" s="2"/>
      <c r="O1523" s="2"/>
      <c r="P1523" s="2"/>
      <c r="Q1523" s="2"/>
      <c r="R1523" s="2"/>
      <c r="S1523" s="2"/>
    </row>
    <row r="1524" spans="1:19" ht="79.5" thickBot="1" x14ac:dyDescent="0.3">
      <c r="A1524" s="4" t="str">
        <f ca="1">IFERROR(__xludf.DUMMYFUNCTION("""COMPUTED_VALUE"""),"Die Haftung des Staates für rechtswidriges, aber schuldloses Verhalten eines Amtsträgers in Wahrnehmung von Hoheitsrechten :  (einschlieblich der sogenannten öffentlich-rechtlichen Gefährdungshastung) /  von Günther Wilke.")</f>
        <v>Die Haftung des Staates für rechtswidriges, aber schuldloses Verhalten eines Amtsträgers in Wahrnehmung von Hoheitsrechten :  (einschlieblich der sogenannten öffentlich-rechtlichen Gefährdungshastung) /  von Günther Wilke.</v>
      </c>
      <c r="B1524" s="5" t="str">
        <f ca="1">IFERROR(__xludf.DUMMYFUNCTION("""COMPUTED_VALUE"""),"Wilke, Günther.")</f>
        <v>Wilke, Günther.</v>
      </c>
      <c r="C1524" s="5"/>
      <c r="D1524" s="4" t="str">
        <f ca="1">IFERROR(__xludf.DUMMYFUNCTION("""COMPUTED_VALUE"""),"Frankfurt/M. : Kommentator, 1960.")</f>
        <v>Frankfurt/M. : Kommentator, 1960.</v>
      </c>
      <c r="E1524" s="5" t="str">
        <f ca="1">IFERROR(__xludf.DUMMYFUNCTION("""COMPUTED_VALUE"""),"35.086 GünW h 1960")</f>
        <v>35.086 GünW h 1960</v>
      </c>
      <c r="F1524" s="6" t="str">
        <f ca="1">IFERROR(__xludf.DUMMYFUNCTION("""COMPUTED_VALUE"""),"Αίθουσα Δημοσίου Δικαίου")</f>
        <v>Αίθουσα Δημοσίου Δικαίου</v>
      </c>
      <c r="G1524" s="2"/>
      <c r="H1524" s="2"/>
      <c r="I1524" s="2"/>
      <c r="J1524" s="2"/>
      <c r="K1524" s="2"/>
      <c r="L1524" s="2"/>
      <c r="M1524" s="2"/>
      <c r="N1524" s="2"/>
      <c r="O1524" s="2"/>
      <c r="P1524" s="2"/>
      <c r="Q1524" s="2"/>
      <c r="R1524" s="2"/>
      <c r="S1524" s="2"/>
    </row>
    <row r="1525" spans="1:19" ht="32.25" thickBot="1" x14ac:dyDescent="0.3">
      <c r="A1525" s="2" t="s">
        <v>2373</v>
      </c>
      <c r="B1525" s="2" t="s">
        <v>2374</v>
      </c>
      <c r="C1525" s="2"/>
      <c r="D1525" s="2" t="s">
        <v>2375</v>
      </c>
      <c r="E1525" s="2" t="s">
        <v>2376</v>
      </c>
      <c r="F1525" s="2" t="s">
        <v>9</v>
      </c>
      <c r="G1525" s="2"/>
      <c r="H1525" s="2"/>
      <c r="I1525" s="2"/>
      <c r="J1525" s="2"/>
      <c r="K1525" s="2"/>
      <c r="L1525" s="2"/>
      <c r="M1525" s="2"/>
      <c r="N1525" s="2"/>
      <c r="O1525" s="2"/>
      <c r="P1525" s="2"/>
      <c r="Q1525" s="2"/>
      <c r="R1525" s="2"/>
      <c r="S1525" s="2"/>
    </row>
    <row r="1526" spans="1:19" ht="48" thickBot="1" x14ac:dyDescent="0.3">
      <c r="A1526" s="2" t="s">
        <v>3346</v>
      </c>
      <c r="B1526" s="2" t="s">
        <v>3347</v>
      </c>
      <c r="C1526" s="2"/>
      <c r="D1526" s="2" t="s">
        <v>3348</v>
      </c>
      <c r="E1526" s="2" t="s">
        <v>3349</v>
      </c>
      <c r="F1526" s="2" t="s">
        <v>9</v>
      </c>
      <c r="G1526" s="2"/>
      <c r="H1526" s="2"/>
      <c r="I1526" s="2"/>
      <c r="J1526" s="2"/>
      <c r="K1526" s="2"/>
      <c r="L1526" s="2"/>
      <c r="M1526" s="2"/>
      <c r="N1526" s="2"/>
      <c r="O1526" s="2"/>
      <c r="P1526" s="2"/>
      <c r="Q1526" s="2"/>
      <c r="R1526" s="2"/>
      <c r="S1526" s="2"/>
    </row>
    <row r="1527" spans="1:19" ht="48" thickBot="1" x14ac:dyDescent="0.3">
      <c r="A1527" s="2" t="s">
        <v>2377</v>
      </c>
      <c r="B1527" s="2" t="s">
        <v>1481</v>
      </c>
      <c r="C1527" s="2"/>
      <c r="D1527" s="2" t="s">
        <v>2378</v>
      </c>
      <c r="E1527" s="2" t="s">
        <v>2379</v>
      </c>
      <c r="F1527" s="2" t="s">
        <v>9</v>
      </c>
      <c r="G1527" s="2"/>
      <c r="H1527" s="2"/>
      <c r="I1527" s="2"/>
      <c r="J1527" s="2"/>
      <c r="K1527" s="2"/>
      <c r="L1527" s="2"/>
      <c r="M1527" s="2"/>
      <c r="N1527" s="2"/>
      <c r="O1527" s="2"/>
      <c r="P1527" s="2"/>
      <c r="Q1527" s="2"/>
      <c r="R1527" s="2"/>
      <c r="S1527" s="2"/>
    </row>
    <row r="1528" spans="1:19" ht="63.75" thickBot="1" x14ac:dyDescent="0.3">
      <c r="A1528" s="2" t="s">
        <v>2380</v>
      </c>
      <c r="B1528" s="2"/>
      <c r="C1528" s="2"/>
      <c r="D1528" s="2" t="s">
        <v>2381</v>
      </c>
      <c r="E1528" s="2" t="s">
        <v>2382</v>
      </c>
      <c r="F1528" s="2" t="s">
        <v>9</v>
      </c>
      <c r="G1528" s="2"/>
      <c r="H1528" s="2"/>
      <c r="I1528" s="2"/>
      <c r="J1528" s="2"/>
      <c r="K1528" s="2"/>
      <c r="L1528" s="2"/>
      <c r="M1528" s="2"/>
      <c r="N1528" s="2"/>
      <c r="O1528" s="2"/>
      <c r="P1528" s="2"/>
      <c r="Q1528" s="2"/>
      <c r="R1528" s="2"/>
      <c r="S1528" s="2"/>
    </row>
    <row r="1529" spans="1:19" ht="32.25" thickBot="1" x14ac:dyDescent="0.3">
      <c r="A1529" s="2" t="s">
        <v>923</v>
      </c>
      <c r="B1529" s="2" t="s">
        <v>924</v>
      </c>
      <c r="C1529" s="2"/>
      <c r="D1529" s="2" t="s">
        <v>925</v>
      </c>
      <c r="E1529" s="2" t="s">
        <v>926</v>
      </c>
      <c r="F1529" s="2" t="s">
        <v>9</v>
      </c>
      <c r="G1529" s="2"/>
      <c r="H1529" s="2"/>
      <c r="I1529" s="2"/>
      <c r="J1529" s="2"/>
      <c r="K1529" s="2"/>
      <c r="L1529" s="2"/>
      <c r="M1529" s="2"/>
      <c r="N1529" s="2"/>
      <c r="O1529" s="2"/>
      <c r="P1529" s="2"/>
      <c r="Q1529" s="2"/>
      <c r="R1529" s="2"/>
      <c r="S1529" s="2"/>
    </row>
    <row r="1530" spans="1:19" ht="32.25" thickBot="1" x14ac:dyDescent="0.3">
      <c r="A1530" s="2" t="s">
        <v>927</v>
      </c>
      <c r="B1530" s="2" t="s">
        <v>928</v>
      </c>
      <c r="C1530" s="2"/>
      <c r="D1530" s="2" t="s">
        <v>929</v>
      </c>
      <c r="E1530" s="2" t="s">
        <v>930</v>
      </c>
      <c r="F1530" s="2" t="s">
        <v>9</v>
      </c>
      <c r="G1530" s="2"/>
      <c r="H1530" s="2"/>
      <c r="I1530" s="2"/>
      <c r="J1530" s="2"/>
      <c r="K1530" s="2"/>
      <c r="L1530" s="2"/>
      <c r="M1530" s="2"/>
      <c r="N1530" s="2"/>
      <c r="O1530" s="2"/>
      <c r="P1530" s="2"/>
      <c r="Q1530" s="2"/>
      <c r="R1530" s="2"/>
      <c r="S1530" s="2"/>
    </row>
    <row r="1531" spans="1:19" ht="48" thickBot="1" x14ac:dyDescent="0.3">
      <c r="A1531" s="2" t="s">
        <v>2772</v>
      </c>
      <c r="B1531" s="2" t="s">
        <v>2773</v>
      </c>
      <c r="C1531" s="2"/>
      <c r="D1531" s="2" t="s">
        <v>2774</v>
      </c>
      <c r="E1531" s="2" t="s">
        <v>2775</v>
      </c>
      <c r="F1531" s="2" t="s">
        <v>9</v>
      </c>
      <c r="G1531" s="2"/>
      <c r="H1531" s="2"/>
      <c r="I1531" s="2"/>
      <c r="J1531" s="2"/>
      <c r="K1531" s="2"/>
      <c r="L1531" s="2"/>
      <c r="M1531" s="2"/>
      <c r="N1531" s="2"/>
      <c r="O1531" s="2"/>
      <c r="P1531" s="2"/>
      <c r="Q1531" s="2"/>
      <c r="R1531" s="2"/>
      <c r="S1531" s="2"/>
    </row>
    <row r="1532" spans="1:19" ht="32.25" thickBot="1" x14ac:dyDescent="0.3">
      <c r="A1532" s="2" t="s">
        <v>3350</v>
      </c>
      <c r="B1532" s="2"/>
      <c r="C1532" s="2"/>
      <c r="D1532" s="2" t="s">
        <v>3351</v>
      </c>
      <c r="E1532" s="2" t="s">
        <v>3352</v>
      </c>
      <c r="F1532" s="2" t="s">
        <v>9</v>
      </c>
      <c r="G1532" s="2"/>
      <c r="H1532" s="2"/>
      <c r="I1532" s="2"/>
      <c r="J1532" s="2"/>
      <c r="K1532" s="2"/>
      <c r="L1532" s="2"/>
      <c r="M1532" s="2"/>
      <c r="N1532" s="2"/>
      <c r="O1532" s="2"/>
      <c r="P1532" s="2"/>
      <c r="Q1532" s="2"/>
      <c r="R1532" s="2"/>
      <c r="S1532" s="2"/>
    </row>
    <row r="1533" spans="1:19" ht="48" thickBot="1" x14ac:dyDescent="0.3">
      <c r="A1533" s="2" t="s">
        <v>4838</v>
      </c>
      <c r="B1533" s="2" t="s">
        <v>4839</v>
      </c>
      <c r="C1533" s="2"/>
      <c r="D1533" s="2" t="s">
        <v>4840</v>
      </c>
      <c r="E1533" s="2" t="s">
        <v>4841</v>
      </c>
      <c r="F1533" s="2" t="s">
        <v>9</v>
      </c>
      <c r="G1533" s="2"/>
      <c r="H1533" s="2"/>
      <c r="I1533" s="2"/>
      <c r="J1533" s="2"/>
      <c r="K1533" s="2"/>
      <c r="L1533" s="2"/>
      <c r="M1533" s="2"/>
      <c r="N1533" s="2"/>
      <c r="O1533" s="2"/>
      <c r="P1533" s="2"/>
      <c r="Q1533" s="2"/>
      <c r="R1533" s="2"/>
      <c r="S1533" s="2"/>
    </row>
    <row r="1534" spans="1:19" ht="48" thickBot="1" x14ac:dyDescent="0.3">
      <c r="A1534" s="2" t="s">
        <v>4705</v>
      </c>
      <c r="B1534" s="2" t="s">
        <v>4706</v>
      </c>
      <c r="C1534" s="2"/>
      <c r="D1534" s="2" t="s">
        <v>4707</v>
      </c>
      <c r="E1534" s="2" t="s">
        <v>4708</v>
      </c>
      <c r="F1534" s="2" t="s">
        <v>9</v>
      </c>
      <c r="G1534" s="2"/>
      <c r="H1534" s="2"/>
      <c r="I1534" s="2"/>
      <c r="J1534" s="2"/>
      <c r="K1534" s="2"/>
      <c r="L1534" s="2"/>
      <c r="M1534" s="2"/>
      <c r="N1534" s="2"/>
      <c r="O1534" s="2"/>
      <c r="P1534" s="2"/>
      <c r="Q1534" s="2"/>
      <c r="R1534" s="2"/>
      <c r="S1534" s="2"/>
    </row>
    <row r="1535" spans="1:19" ht="32.25" thickBot="1" x14ac:dyDescent="0.3">
      <c r="A1535" s="2" t="s">
        <v>2383</v>
      </c>
      <c r="B1535" s="2" t="s">
        <v>2384</v>
      </c>
      <c r="C1535" s="2"/>
      <c r="D1535" s="2" t="s">
        <v>489</v>
      </c>
      <c r="E1535" s="2" t="s">
        <v>2385</v>
      </c>
      <c r="F1535" s="2" t="s">
        <v>9</v>
      </c>
      <c r="G1535" s="2"/>
      <c r="H1535" s="2"/>
      <c r="I1535" s="2"/>
      <c r="J1535" s="2"/>
      <c r="K1535" s="2"/>
      <c r="L1535" s="2"/>
      <c r="M1535" s="2"/>
      <c r="N1535" s="2"/>
      <c r="O1535" s="2"/>
      <c r="P1535" s="2"/>
      <c r="Q1535" s="2"/>
      <c r="R1535" s="2"/>
      <c r="S1535" s="2"/>
    </row>
    <row r="1536" spans="1:19" ht="48" thickBot="1" x14ac:dyDescent="0.3">
      <c r="A1536" s="2" t="s">
        <v>2386</v>
      </c>
      <c r="B1536" s="2" t="s">
        <v>2384</v>
      </c>
      <c r="C1536" s="2"/>
      <c r="D1536" s="2" t="s">
        <v>489</v>
      </c>
      <c r="E1536" s="2" t="s">
        <v>2387</v>
      </c>
      <c r="F1536" s="2" t="s">
        <v>9</v>
      </c>
      <c r="G1536" s="2"/>
      <c r="H1536" s="2"/>
      <c r="I1536" s="2"/>
      <c r="J1536" s="2"/>
      <c r="K1536" s="2"/>
      <c r="L1536" s="2"/>
      <c r="M1536" s="2"/>
      <c r="N1536" s="2"/>
      <c r="O1536" s="2"/>
      <c r="P1536" s="2"/>
      <c r="Q1536" s="2"/>
      <c r="R1536" s="2"/>
      <c r="S1536" s="2"/>
    </row>
    <row r="1537" spans="1:19" ht="48" thickBot="1" x14ac:dyDescent="0.3">
      <c r="A1537" s="2" t="s">
        <v>4709</v>
      </c>
      <c r="B1537" s="2" t="s">
        <v>932</v>
      </c>
      <c r="C1537" s="2"/>
      <c r="D1537" s="2" t="s">
        <v>4710</v>
      </c>
      <c r="E1537" s="2" t="s">
        <v>4711</v>
      </c>
      <c r="F1537" s="2" t="s">
        <v>9</v>
      </c>
      <c r="G1537" s="2"/>
      <c r="H1537" s="2"/>
      <c r="I1537" s="2"/>
      <c r="J1537" s="2"/>
      <c r="K1537" s="2"/>
      <c r="L1537" s="2"/>
      <c r="M1537" s="2"/>
      <c r="N1537" s="2"/>
      <c r="O1537" s="2"/>
      <c r="P1537" s="2"/>
      <c r="Q1537" s="2"/>
      <c r="R1537" s="2"/>
      <c r="S1537" s="2"/>
    </row>
    <row r="1538" spans="1:19" ht="63.75" thickBot="1" x14ac:dyDescent="0.3">
      <c r="A1538" s="2" t="s">
        <v>931</v>
      </c>
      <c r="B1538" s="2" t="s">
        <v>932</v>
      </c>
      <c r="C1538" s="2" t="s">
        <v>934</v>
      </c>
      <c r="D1538" s="2" t="s">
        <v>933</v>
      </c>
      <c r="E1538" s="2" t="s">
        <v>935</v>
      </c>
      <c r="F1538" s="2" t="s">
        <v>9</v>
      </c>
      <c r="G1538" s="2"/>
      <c r="H1538" s="2"/>
      <c r="I1538" s="2"/>
      <c r="J1538" s="2"/>
      <c r="K1538" s="2"/>
      <c r="L1538" s="2"/>
      <c r="M1538" s="2"/>
      <c r="N1538" s="2"/>
      <c r="O1538" s="2"/>
      <c r="P1538" s="2"/>
      <c r="Q1538" s="2"/>
      <c r="R1538" s="2"/>
      <c r="S1538" s="2"/>
    </row>
    <row r="1539" spans="1:19" ht="63.75" thickBot="1" x14ac:dyDescent="0.3">
      <c r="A1539" s="2" t="s">
        <v>931</v>
      </c>
      <c r="B1539" s="2" t="s">
        <v>932</v>
      </c>
      <c r="C1539" s="2" t="s">
        <v>934</v>
      </c>
      <c r="D1539" s="2" t="s">
        <v>933</v>
      </c>
      <c r="E1539" s="2" t="s">
        <v>936</v>
      </c>
      <c r="F1539" s="2" t="s">
        <v>9</v>
      </c>
      <c r="G1539" s="2"/>
      <c r="H1539" s="2"/>
      <c r="I1539" s="2"/>
      <c r="J1539" s="2"/>
      <c r="K1539" s="2"/>
      <c r="L1539" s="2"/>
      <c r="M1539" s="2"/>
      <c r="N1539" s="2"/>
      <c r="O1539" s="2"/>
      <c r="P1539" s="2"/>
      <c r="Q1539" s="2"/>
      <c r="R1539" s="2"/>
      <c r="S1539" s="2"/>
    </row>
    <row r="1540" spans="1:19" ht="63.75" thickBot="1" x14ac:dyDescent="0.3">
      <c r="A1540" s="2" t="s">
        <v>2776</v>
      </c>
      <c r="B1540" s="2" t="s">
        <v>2777</v>
      </c>
      <c r="C1540" s="2"/>
      <c r="D1540" s="2" t="s">
        <v>10</v>
      </c>
      <c r="E1540" s="2" t="s">
        <v>2778</v>
      </c>
      <c r="F1540" s="2" t="s">
        <v>9</v>
      </c>
      <c r="G1540" s="2"/>
      <c r="H1540" s="2"/>
      <c r="I1540" s="2"/>
      <c r="J1540" s="2"/>
      <c r="K1540" s="2"/>
      <c r="L1540" s="2"/>
      <c r="M1540" s="2"/>
      <c r="N1540" s="2"/>
      <c r="O1540" s="2"/>
      <c r="P1540" s="2"/>
      <c r="Q1540" s="2"/>
      <c r="R1540" s="2"/>
      <c r="S1540" s="2"/>
    </row>
    <row r="1541" spans="1:19" ht="63.75" thickBot="1" x14ac:dyDescent="0.3">
      <c r="A1541" s="2" t="s">
        <v>3353</v>
      </c>
      <c r="B1541" s="2" t="s">
        <v>3354</v>
      </c>
      <c r="C1541" s="2"/>
      <c r="D1541" s="2" t="s">
        <v>3355</v>
      </c>
      <c r="E1541" s="2" t="s">
        <v>3356</v>
      </c>
      <c r="F1541" s="2" t="s">
        <v>9</v>
      </c>
      <c r="G1541" s="2"/>
      <c r="H1541" s="2"/>
      <c r="I1541" s="2"/>
      <c r="J1541" s="2"/>
      <c r="K1541" s="2"/>
      <c r="L1541" s="2"/>
      <c r="M1541" s="2"/>
      <c r="N1541" s="2"/>
      <c r="O1541" s="2"/>
      <c r="P1541" s="2"/>
      <c r="Q1541" s="2"/>
      <c r="R1541" s="2"/>
      <c r="S1541" s="2"/>
    </row>
    <row r="1542" spans="1:19" ht="48" thickBot="1" x14ac:dyDescent="0.3">
      <c r="A1542" s="2" t="s">
        <v>4842</v>
      </c>
      <c r="B1542" s="2" t="s">
        <v>4843</v>
      </c>
      <c r="C1542" s="2"/>
      <c r="D1542" s="2" t="s">
        <v>4844</v>
      </c>
      <c r="E1542" s="2" t="s">
        <v>4845</v>
      </c>
      <c r="F1542" s="2" t="s">
        <v>9</v>
      </c>
      <c r="G1542" s="2"/>
      <c r="H1542" s="2"/>
      <c r="I1542" s="2"/>
      <c r="J1542" s="2"/>
      <c r="K1542" s="2"/>
      <c r="L1542" s="2"/>
      <c r="M1542" s="2"/>
      <c r="N1542" s="2"/>
      <c r="O1542" s="2"/>
      <c r="P1542" s="2"/>
      <c r="Q1542" s="2"/>
      <c r="R1542" s="2"/>
      <c r="S1542" s="2"/>
    </row>
    <row r="1543" spans="1:19" ht="32.25" thickBot="1" x14ac:dyDescent="0.3">
      <c r="A1543" s="2" t="s">
        <v>2388</v>
      </c>
      <c r="B1543" s="2"/>
      <c r="C1543" s="2"/>
      <c r="D1543" s="2" t="s">
        <v>1601</v>
      </c>
      <c r="E1543" s="2" t="s">
        <v>2389</v>
      </c>
      <c r="F1543" s="2" t="s">
        <v>9</v>
      </c>
      <c r="G1543" s="2"/>
      <c r="H1543" s="2"/>
      <c r="I1543" s="2"/>
      <c r="J1543" s="2"/>
      <c r="K1543" s="2"/>
      <c r="L1543" s="2"/>
      <c r="M1543" s="2"/>
      <c r="N1543" s="2"/>
      <c r="O1543" s="2"/>
      <c r="P1543" s="2"/>
      <c r="Q1543" s="2"/>
      <c r="R1543" s="2"/>
      <c r="S1543" s="2"/>
    </row>
    <row r="1544" spans="1:19" ht="32.25" thickBot="1" x14ac:dyDescent="0.3">
      <c r="A1544" s="2" t="s">
        <v>937</v>
      </c>
      <c r="B1544" s="2" t="s">
        <v>938</v>
      </c>
      <c r="C1544" s="2"/>
      <c r="D1544" s="2" t="s">
        <v>939</v>
      </c>
      <c r="E1544" s="2" t="s">
        <v>940</v>
      </c>
      <c r="F1544" s="2" t="s">
        <v>9</v>
      </c>
      <c r="G1544" s="2"/>
      <c r="H1544" s="2"/>
      <c r="I1544" s="2"/>
      <c r="J1544" s="2"/>
      <c r="K1544" s="2"/>
      <c r="L1544" s="2"/>
      <c r="M1544" s="2"/>
      <c r="N1544" s="2"/>
      <c r="O1544" s="2"/>
      <c r="P1544" s="2"/>
      <c r="Q1544" s="2"/>
      <c r="R1544" s="2"/>
      <c r="S1544" s="2"/>
    </row>
    <row r="1545" spans="1:19" ht="32.25" thickBot="1" x14ac:dyDescent="0.3">
      <c r="A1545" s="2" t="s">
        <v>941</v>
      </c>
      <c r="B1545" s="2" t="s">
        <v>942</v>
      </c>
      <c r="C1545" s="2"/>
      <c r="D1545" s="2" t="s">
        <v>943</v>
      </c>
      <c r="E1545" s="2" t="s">
        <v>944</v>
      </c>
      <c r="F1545" s="2" t="s">
        <v>9</v>
      </c>
      <c r="G1545" s="2"/>
      <c r="H1545" s="2"/>
      <c r="I1545" s="2"/>
      <c r="J1545" s="2"/>
      <c r="K1545" s="2"/>
      <c r="L1545" s="2"/>
      <c r="M1545" s="2"/>
      <c r="N1545" s="2"/>
      <c r="O1545" s="2"/>
      <c r="P1545" s="2"/>
      <c r="Q1545" s="2"/>
      <c r="R1545" s="2"/>
      <c r="S1545" s="2"/>
    </row>
    <row r="1546" spans="1:19" ht="48" thickBot="1" x14ac:dyDescent="0.3">
      <c r="A1546" s="2" t="s">
        <v>3357</v>
      </c>
      <c r="B1546" s="2" t="s">
        <v>3358</v>
      </c>
      <c r="C1546" s="2"/>
      <c r="D1546" s="2" t="s">
        <v>953</v>
      </c>
      <c r="E1546" s="2" t="s">
        <v>3359</v>
      </c>
      <c r="F1546" s="2" t="s">
        <v>9</v>
      </c>
      <c r="G1546" s="2"/>
      <c r="H1546" s="2"/>
      <c r="I1546" s="2"/>
      <c r="J1546" s="2"/>
      <c r="K1546" s="2"/>
      <c r="L1546" s="2"/>
      <c r="M1546" s="2"/>
      <c r="N1546" s="2"/>
      <c r="O1546" s="2"/>
      <c r="P1546" s="2"/>
      <c r="Q1546" s="2"/>
      <c r="R1546" s="2"/>
      <c r="S1546" s="2"/>
    </row>
    <row r="1547" spans="1:19" ht="48" thickBot="1" x14ac:dyDescent="0.3">
      <c r="A1547" s="2" t="s">
        <v>2779</v>
      </c>
      <c r="B1547" s="2" t="s">
        <v>2780</v>
      </c>
      <c r="C1547" s="2"/>
      <c r="D1547" s="2" t="s">
        <v>2781</v>
      </c>
      <c r="E1547" s="2" t="s">
        <v>2782</v>
      </c>
      <c r="F1547" s="2" t="s">
        <v>9</v>
      </c>
      <c r="G1547" s="2"/>
      <c r="H1547" s="2"/>
      <c r="I1547" s="2"/>
      <c r="J1547" s="2"/>
      <c r="K1547" s="2"/>
      <c r="L1547" s="2"/>
      <c r="M1547" s="2"/>
      <c r="N1547" s="2"/>
      <c r="O1547" s="2"/>
      <c r="P1547" s="2"/>
      <c r="Q1547" s="2"/>
      <c r="R1547" s="2"/>
      <c r="S1547" s="2"/>
    </row>
    <row r="1548" spans="1:19" ht="16.5" thickBot="1" x14ac:dyDescent="0.3">
      <c r="A1548" s="2" t="s">
        <v>2783</v>
      </c>
      <c r="B1548" s="2" t="s">
        <v>2784</v>
      </c>
      <c r="C1548" s="2" t="s">
        <v>14</v>
      </c>
      <c r="D1548" s="2" t="s">
        <v>2785</v>
      </c>
      <c r="E1548" s="2" t="s">
        <v>2786</v>
      </c>
      <c r="F1548" s="2" t="s">
        <v>9</v>
      </c>
      <c r="G1548" s="2"/>
      <c r="H1548" s="2"/>
      <c r="I1548" s="2"/>
      <c r="J1548" s="2"/>
      <c r="K1548" s="2"/>
      <c r="L1548" s="2"/>
      <c r="M1548" s="2"/>
      <c r="N1548" s="2"/>
      <c r="O1548" s="2"/>
      <c r="P1548" s="2"/>
      <c r="Q1548" s="2"/>
      <c r="R1548" s="2"/>
      <c r="S1548" s="2"/>
    </row>
    <row r="1549" spans="1:19" ht="63.75" thickBot="1" x14ac:dyDescent="0.3">
      <c r="A1549" s="2" t="s">
        <v>1474</v>
      </c>
      <c r="B1549" s="2" t="s">
        <v>1475</v>
      </c>
      <c r="C1549" s="2" t="s">
        <v>14</v>
      </c>
      <c r="D1549" s="2" t="s">
        <v>489</v>
      </c>
      <c r="E1549" s="2" t="s">
        <v>1476</v>
      </c>
      <c r="F1549" s="2" t="s">
        <v>9</v>
      </c>
      <c r="G1549" s="2"/>
      <c r="H1549" s="2"/>
      <c r="I1549" s="2"/>
      <c r="J1549" s="2"/>
      <c r="K1549" s="2"/>
      <c r="L1549" s="2"/>
      <c r="M1549" s="2"/>
      <c r="N1549" s="2"/>
      <c r="O1549" s="2"/>
      <c r="P1549" s="2"/>
      <c r="Q1549" s="2"/>
      <c r="R1549" s="2"/>
      <c r="S1549" s="2"/>
    </row>
    <row r="1550" spans="1:19" ht="48" thickBot="1" x14ac:dyDescent="0.3">
      <c r="A1550" s="2" t="s">
        <v>1477</v>
      </c>
      <c r="B1550" s="2"/>
      <c r="C1550" s="2"/>
      <c r="D1550" s="2" t="s">
        <v>1478</v>
      </c>
      <c r="E1550" s="2" t="s">
        <v>1479</v>
      </c>
      <c r="F1550" s="2" t="s">
        <v>9</v>
      </c>
      <c r="G1550" s="2"/>
      <c r="H1550" s="2"/>
      <c r="I1550" s="2"/>
      <c r="J1550" s="2"/>
      <c r="K1550" s="2"/>
      <c r="L1550" s="2"/>
      <c r="M1550" s="2"/>
      <c r="N1550" s="2"/>
      <c r="O1550" s="2"/>
      <c r="P1550" s="2"/>
      <c r="Q1550" s="2"/>
      <c r="R1550" s="2"/>
      <c r="S1550" s="2"/>
    </row>
    <row r="1551" spans="1:19" ht="32.25" thickBot="1" x14ac:dyDescent="0.3">
      <c r="A1551" s="2" t="s">
        <v>255</v>
      </c>
      <c r="B1551" s="2" t="s">
        <v>256</v>
      </c>
      <c r="C1551" s="2" t="s">
        <v>254</v>
      </c>
      <c r="D1551" s="2" t="s">
        <v>208</v>
      </c>
      <c r="E1551" s="2" t="s">
        <v>253</v>
      </c>
      <c r="F1551" s="2" t="s">
        <v>9</v>
      </c>
      <c r="G1551" s="2"/>
      <c r="H1551" s="2"/>
      <c r="I1551" s="2"/>
      <c r="J1551" s="2"/>
      <c r="K1551" s="2"/>
      <c r="L1551" s="2"/>
      <c r="M1551" s="2"/>
      <c r="N1551" s="2"/>
      <c r="O1551" s="2"/>
      <c r="P1551" s="2"/>
      <c r="Q1551" s="2"/>
      <c r="R1551" s="2"/>
      <c r="S1551" s="2"/>
    </row>
    <row r="1552" spans="1:19" ht="48" thickBot="1" x14ac:dyDescent="0.3">
      <c r="A1552" s="2" t="s">
        <v>4712</v>
      </c>
      <c r="B1552" s="2" t="s">
        <v>4713</v>
      </c>
      <c r="C1552" s="2"/>
      <c r="D1552" s="2" t="s">
        <v>4714</v>
      </c>
      <c r="E1552" s="2" t="s">
        <v>4715</v>
      </c>
      <c r="F1552" s="2" t="s">
        <v>9</v>
      </c>
      <c r="G1552" s="2"/>
      <c r="H1552" s="2"/>
      <c r="I1552" s="2"/>
      <c r="J1552" s="2"/>
      <c r="K1552" s="2"/>
      <c r="L1552" s="2"/>
      <c r="M1552" s="2"/>
      <c r="N1552" s="2"/>
      <c r="O1552" s="2"/>
      <c r="P1552" s="2"/>
      <c r="Q1552" s="2"/>
      <c r="R1552" s="2"/>
      <c r="S1552" s="2"/>
    </row>
    <row r="1553" spans="1:19" ht="63.75" thickBot="1" x14ac:dyDescent="0.3">
      <c r="A1553" s="2" t="s">
        <v>1480</v>
      </c>
      <c r="B1553" s="2" t="s">
        <v>1481</v>
      </c>
      <c r="C1553" s="2"/>
      <c r="D1553" s="2" t="s">
        <v>1482</v>
      </c>
      <c r="E1553" s="2" t="s">
        <v>1483</v>
      </c>
      <c r="F1553" s="2" t="s">
        <v>9</v>
      </c>
      <c r="G1553" s="2"/>
      <c r="H1553" s="2"/>
      <c r="I1553" s="2"/>
      <c r="J1553" s="2"/>
      <c r="K1553" s="2"/>
      <c r="L1553" s="2"/>
      <c r="M1553" s="2"/>
      <c r="N1553" s="2"/>
      <c r="O1553" s="2"/>
      <c r="P1553" s="2"/>
      <c r="Q1553" s="2"/>
      <c r="R1553" s="2"/>
      <c r="S1553" s="2"/>
    </row>
    <row r="1554" spans="1:19" ht="16.5" thickBot="1" x14ac:dyDescent="0.3">
      <c r="A1554" s="2" t="s">
        <v>945</v>
      </c>
      <c r="B1554" s="2" t="s">
        <v>946</v>
      </c>
      <c r="C1554" s="2"/>
      <c r="D1554" s="2" t="s">
        <v>947</v>
      </c>
      <c r="E1554" s="2" t="s">
        <v>948</v>
      </c>
      <c r="F1554" s="2" t="s">
        <v>9</v>
      </c>
      <c r="G1554" s="2"/>
      <c r="H1554" s="2"/>
      <c r="I1554" s="2"/>
      <c r="J1554" s="2"/>
      <c r="K1554" s="2"/>
      <c r="L1554" s="2"/>
      <c r="M1554" s="2"/>
      <c r="N1554" s="2"/>
      <c r="O1554" s="2"/>
      <c r="P1554" s="2"/>
      <c r="Q1554" s="2"/>
      <c r="R1554" s="2"/>
      <c r="S1554" s="2"/>
    </row>
    <row r="1555" spans="1:19" ht="32.25" thickBot="1" x14ac:dyDescent="0.3">
      <c r="A1555" s="2" t="s">
        <v>4943</v>
      </c>
      <c r="B1555" s="2" t="s">
        <v>777</v>
      </c>
      <c r="C1555" s="2"/>
      <c r="D1555" s="2" t="s">
        <v>4944</v>
      </c>
      <c r="E1555" s="2" t="s">
        <v>4945</v>
      </c>
      <c r="F1555" s="2" t="s">
        <v>9</v>
      </c>
      <c r="G1555" s="2"/>
      <c r="H1555" s="2"/>
      <c r="I1555" s="2"/>
      <c r="J1555" s="2"/>
      <c r="K1555" s="2"/>
      <c r="L1555" s="2"/>
      <c r="M1555" s="2"/>
      <c r="N1555" s="2"/>
      <c r="O1555" s="2"/>
      <c r="P1555" s="2"/>
      <c r="Q1555" s="2"/>
      <c r="R1555" s="2"/>
      <c r="S1555" s="2"/>
    </row>
    <row r="1556" spans="1:19" ht="63.75" thickBot="1" x14ac:dyDescent="0.3">
      <c r="A1556" s="2" t="s">
        <v>4946</v>
      </c>
      <c r="B1556" s="2"/>
      <c r="C1556" s="2"/>
      <c r="D1556" s="2" t="s">
        <v>925</v>
      </c>
      <c r="E1556" s="2" t="s">
        <v>4947</v>
      </c>
      <c r="F1556" s="2" t="s">
        <v>9</v>
      </c>
      <c r="G1556" s="2"/>
      <c r="H1556" s="2"/>
      <c r="I1556" s="2"/>
      <c r="J1556" s="2"/>
      <c r="K1556" s="2"/>
      <c r="L1556" s="2"/>
      <c r="M1556" s="2"/>
      <c r="N1556" s="2"/>
      <c r="O1556" s="2"/>
      <c r="P1556" s="2"/>
      <c r="Q1556" s="2"/>
      <c r="R1556" s="2"/>
      <c r="S1556" s="2"/>
    </row>
    <row r="1557" spans="1:19" ht="63.75" thickBot="1" x14ac:dyDescent="0.3">
      <c r="A1557" s="2" t="s">
        <v>4946</v>
      </c>
      <c r="B1557" s="2"/>
      <c r="C1557" s="2"/>
      <c r="D1557" s="2" t="s">
        <v>925</v>
      </c>
      <c r="E1557" s="2" t="s">
        <v>4948</v>
      </c>
      <c r="F1557" s="2" t="s">
        <v>9</v>
      </c>
      <c r="G1557" s="2"/>
      <c r="H1557" s="2"/>
      <c r="I1557" s="2"/>
      <c r="J1557" s="2"/>
      <c r="K1557" s="2"/>
      <c r="L1557" s="2"/>
      <c r="M1557" s="2"/>
      <c r="N1557" s="2"/>
      <c r="O1557" s="2"/>
      <c r="P1557" s="2"/>
      <c r="Q1557" s="2"/>
      <c r="R1557" s="2"/>
      <c r="S1557" s="2"/>
    </row>
    <row r="1558" spans="1:19" ht="32.25" thickBot="1" x14ac:dyDescent="0.3">
      <c r="A1558" s="4" t="str">
        <f ca="1">IFERROR(__xludf.DUMMYFUNCTION("""COMPUTED_VALUE"""),"L' ordre public / travaux de l' Association Henri Capitant des Amis de la Culture Juridique Française.")</f>
        <v>L' ordre public / travaux de l' Association Henri Capitant des Amis de la Culture Juridique Française.</v>
      </c>
      <c r="B1558" s="5" t="str">
        <f ca="1">IFERROR(__xludf.DUMMYFUNCTION("""COMPUTED_VALUE"""),"Association Henri Capitant.")</f>
        <v>Association Henri Capitant.</v>
      </c>
      <c r="C1558" s="5"/>
      <c r="D1558" s="4" t="str">
        <f ca="1">IFERROR(__xludf.DUMMYFUNCTION("""COMPUTED_VALUE"""),"Paris : Librairie Générale de Droit et de Jurisprudence, 2001.")</f>
        <v>Paris : Librairie Générale de Droit et de Jurisprudence, 2001.</v>
      </c>
      <c r="E1558" s="5" t="str">
        <f ca="1">IFERROR(__xludf.DUMMYFUNCTION("""COMPUTED_VALUE"""),"351.75(063) AHC1998 o 2001")</f>
        <v>351.75(063) AHC1998 o 2001</v>
      </c>
      <c r="F1558" s="6" t="str">
        <f ca="1">IFERROR(__xludf.DUMMYFUNCTION("""COMPUTED_VALUE"""),"Αίθουσα Δημοσίου Δικαίου")</f>
        <v>Αίθουσα Δημοσίου Δικαίου</v>
      </c>
      <c r="G1558" s="2"/>
      <c r="H1558" s="2"/>
      <c r="I1558" s="2"/>
      <c r="J1558" s="2"/>
      <c r="K1558" s="2"/>
      <c r="L1558" s="2"/>
      <c r="M1558" s="2"/>
      <c r="N1558" s="2"/>
      <c r="O1558" s="2"/>
      <c r="P1558" s="2"/>
      <c r="Q1558" s="2"/>
      <c r="R1558" s="2"/>
      <c r="S1558" s="2"/>
    </row>
    <row r="1559" spans="1:19" ht="48" thickBot="1" x14ac:dyDescent="0.3">
      <c r="A1559" s="2" t="s">
        <v>3360</v>
      </c>
      <c r="B1559" s="2" t="s">
        <v>3361</v>
      </c>
      <c r="C1559" s="2"/>
      <c r="D1559" s="2" t="s">
        <v>3362</v>
      </c>
      <c r="E1559" s="2" t="s">
        <v>3363</v>
      </c>
      <c r="F1559" s="2" t="s">
        <v>9</v>
      </c>
      <c r="G1559" s="2"/>
      <c r="H1559" s="2"/>
      <c r="I1559" s="2"/>
      <c r="J1559" s="2"/>
      <c r="K1559" s="2"/>
      <c r="L1559" s="2"/>
      <c r="M1559" s="2"/>
      <c r="N1559" s="2"/>
      <c r="O1559" s="2"/>
      <c r="P1559" s="2"/>
      <c r="Q1559" s="2"/>
      <c r="R1559" s="2"/>
      <c r="S1559" s="2"/>
    </row>
    <row r="1560" spans="1:19" ht="48" thickBot="1" x14ac:dyDescent="0.3">
      <c r="A1560" s="2" t="s">
        <v>3364</v>
      </c>
      <c r="B1560" s="2" t="s">
        <v>3365</v>
      </c>
      <c r="C1560" s="2"/>
      <c r="D1560" s="2" t="s">
        <v>3366</v>
      </c>
      <c r="E1560" s="2" t="s">
        <v>3367</v>
      </c>
      <c r="F1560" s="2" t="s">
        <v>9</v>
      </c>
      <c r="G1560" s="2"/>
      <c r="H1560" s="2"/>
      <c r="I1560" s="2"/>
      <c r="J1560" s="2"/>
      <c r="K1560" s="2"/>
      <c r="L1560" s="2"/>
      <c r="M1560" s="2"/>
      <c r="N1560" s="2"/>
      <c r="O1560" s="2"/>
      <c r="P1560" s="2"/>
      <c r="Q1560" s="2"/>
      <c r="R1560" s="2"/>
      <c r="S1560" s="2"/>
    </row>
    <row r="1561" spans="1:19" ht="48" thickBot="1" x14ac:dyDescent="0.3">
      <c r="A1561" s="4" t="str">
        <f ca="1">IFERROR(__xludf.DUMMYFUNCTION("""COMPUTED_VALUE"""),"Από την τρομοκρατία στην πανδημία : υποχρεωτικές ιατρικές πράξεις στον πόλεμο κατά του αόρατου εχθρού / Κωνσταντίνος Ι. Βαθιώτης.")</f>
        <v>Από την τρομοκρατία στην πανδημία : υποχρεωτικές ιατρικές πράξεις στον πόλεμο κατά του αόρατου εχθρού / Κωνσταντίνος Ι. Βαθιώτης.</v>
      </c>
      <c r="B1561" s="5" t="str">
        <f ca="1">IFERROR(__xludf.DUMMYFUNCTION("""COMPUTED_VALUE"""),"Βαθιώτης. Κωνσταντίνος Ι.")</f>
        <v>Βαθιώτης. Κωνσταντίνος Ι.</v>
      </c>
      <c r="C1561" s="5" t="str">
        <f ca="1">IFERROR(__xludf.DUMMYFUNCTION("""COMPUTED_VALUE"""),"3η έκδ. επικαιρ.")</f>
        <v>3η έκδ. επικαιρ.</v>
      </c>
      <c r="D1561" s="4" t="str">
        <f ca="1">IFERROR(__xludf.DUMMYFUNCTION("""COMPUTED_VALUE"""),"Αθήνα : Αλφειός, 2023.")</f>
        <v>Αθήνα : Αλφειός, 2023.</v>
      </c>
      <c r="E1561" s="5" t="str">
        <f ca="1">IFERROR(__xludf.DUMMYFUNCTION("""COMPUTED_VALUE"""),"351.77 ΒαθΚ α 2023")</f>
        <v>351.77 ΒαθΚ α 2023</v>
      </c>
      <c r="F1561" s="6" t="str">
        <f ca="1">IFERROR(__xludf.DUMMYFUNCTION("""COMPUTED_VALUE"""),"Αίθουσα Δημοσίου Δικαίου")</f>
        <v>Αίθουσα Δημοσίου Δικαίου</v>
      </c>
      <c r="G1561" s="2"/>
      <c r="H1561" s="2"/>
      <c r="I1561" s="2"/>
      <c r="J1561" s="2"/>
      <c r="K1561" s="2"/>
      <c r="L1561" s="2"/>
      <c r="M1561" s="2"/>
      <c r="N1561" s="2"/>
      <c r="O1561" s="2"/>
      <c r="P1561" s="2"/>
      <c r="Q1561" s="2"/>
      <c r="R1561" s="2"/>
      <c r="S1561" s="2"/>
    </row>
    <row r="1562" spans="1:19" ht="48" thickBot="1" x14ac:dyDescent="0.3">
      <c r="A1562" s="2" t="s">
        <v>5449</v>
      </c>
      <c r="B1562" s="2" t="s">
        <v>5450</v>
      </c>
      <c r="C1562" s="2" t="s">
        <v>14</v>
      </c>
      <c r="D1562" s="2" t="s">
        <v>5451</v>
      </c>
      <c r="E1562" s="2" t="s">
        <v>5452</v>
      </c>
      <c r="F1562" s="2" t="s">
        <v>9</v>
      </c>
      <c r="G1562" s="2"/>
      <c r="H1562" s="2"/>
      <c r="I1562" s="2"/>
      <c r="J1562" s="2"/>
      <c r="K1562" s="2"/>
      <c r="L1562" s="2"/>
      <c r="M1562" s="2"/>
      <c r="N1562" s="2"/>
      <c r="O1562" s="2"/>
      <c r="P1562" s="2"/>
      <c r="Q1562" s="2"/>
      <c r="R1562" s="2"/>
      <c r="S1562" s="2"/>
    </row>
    <row r="1563" spans="1:19" ht="16.5" thickBot="1" x14ac:dyDescent="0.3">
      <c r="A1563" s="4" t="str">
        <f ca="1">IFERROR(__xludf.DUMMYFUNCTION("""COMPUTED_VALUE"""),"Water law in a nutshell / by David H. Getches.")</f>
        <v>Water law in a nutshell / by David H. Getches.</v>
      </c>
      <c r="B1563" s="5" t="str">
        <f ca="1">IFERROR(__xludf.DUMMYFUNCTION("""COMPUTED_VALUE"""),"Getches, David H.")</f>
        <v>Getches, David H.</v>
      </c>
      <c r="C1563" s="5" t="str">
        <f ca="1">IFERROR(__xludf.DUMMYFUNCTION("""COMPUTED_VALUE"""),"4th ed.")</f>
        <v>4th ed.</v>
      </c>
      <c r="D1563" s="4" t="str">
        <f ca="1">IFERROR(__xludf.DUMMYFUNCTION("""COMPUTED_VALUE"""),"St. Paul, MN : Thomson/West, c2009.")</f>
        <v>St. Paul, MN : Thomson/West, c2009.</v>
      </c>
      <c r="E1563" s="5" t="str">
        <f ca="1">IFERROR(__xludf.DUMMYFUNCTION("""COMPUTED_VALUE"""),"351.79 GetD w 2009")</f>
        <v>351.79 GetD w 2009</v>
      </c>
      <c r="F1563" s="6" t="str">
        <f ca="1">IFERROR(__xludf.DUMMYFUNCTION("""COMPUTED_VALUE"""),"Αίθουσα Δημοσίου Δικαίου")</f>
        <v>Αίθουσα Δημοσίου Δικαίου</v>
      </c>
      <c r="G1563" s="2"/>
      <c r="H1563" s="2"/>
      <c r="I1563" s="2"/>
      <c r="J1563" s="2"/>
      <c r="K1563" s="2"/>
      <c r="L1563" s="2"/>
      <c r="M1563" s="2"/>
      <c r="N1563" s="2"/>
      <c r="O1563" s="2"/>
      <c r="P1563" s="2"/>
      <c r="Q1563" s="2"/>
      <c r="R1563" s="2"/>
      <c r="S1563" s="2"/>
    </row>
    <row r="1564" spans="1:19" ht="32.25" thickBot="1" x14ac:dyDescent="0.3">
      <c r="A1564" s="2" t="s">
        <v>1484</v>
      </c>
      <c r="B1564" s="2" t="s">
        <v>1485</v>
      </c>
      <c r="C1564" s="2"/>
      <c r="D1564" s="2" t="s">
        <v>1486</v>
      </c>
      <c r="E1564" s="2" t="s">
        <v>1487</v>
      </c>
      <c r="F1564" s="2" t="s">
        <v>9</v>
      </c>
      <c r="G1564" s="2"/>
      <c r="H1564" s="2"/>
      <c r="I1564" s="2"/>
      <c r="J1564" s="2"/>
      <c r="K1564" s="2"/>
      <c r="L1564" s="2"/>
      <c r="M1564" s="2"/>
      <c r="N1564" s="2"/>
      <c r="O1564" s="2"/>
      <c r="P1564" s="2"/>
      <c r="Q1564" s="2"/>
      <c r="R1564" s="2"/>
      <c r="S1564" s="2"/>
    </row>
    <row r="1565" spans="1:19" ht="63.75" thickBot="1" x14ac:dyDescent="0.3">
      <c r="A1565" s="2" t="s">
        <v>4846</v>
      </c>
      <c r="B1565" s="2" t="s">
        <v>4847</v>
      </c>
      <c r="C1565" s="2"/>
      <c r="D1565" s="2" t="s">
        <v>4848</v>
      </c>
      <c r="E1565" s="2" t="s">
        <v>4849</v>
      </c>
      <c r="F1565" s="2" t="s">
        <v>9</v>
      </c>
      <c r="G1565" s="2"/>
      <c r="H1565" s="2"/>
      <c r="I1565" s="2"/>
      <c r="J1565" s="2"/>
      <c r="K1565" s="2"/>
      <c r="L1565" s="2"/>
      <c r="M1565" s="2"/>
      <c r="N1565" s="2"/>
      <c r="O1565" s="2"/>
      <c r="P1565" s="2"/>
      <c r="Q1565" s="2"/>
      <c r="R1565" s="2"/>
      <c r="S1565" s="2"/>
    </row>
    <row r="1566" spans="1:19" ht="48" thickBot="1" x14ac:dyDescent="0.3">
      <c r="A1566" s="2" t="s">
        <v>3368</v>
      </c>
      <c r="B1566" s="2" t="s">
        <v>3369</v>
      </c>
      <c r="C1566" s="2"/>
      <c r="D1566" s="2" t="s">
        <v>489</v>
      </c>
      <c r="E1566" s="2" t="s">
        <v>3370</v>
      </c>
      <c r="F1566" s="2" t="s">
        <v>9</v>
      </c>
      <c r="G1566" s="2"/>
      <c r="H1566" s="2"/>
      <c r="I1566" s="2"/>
      <c r="J1566" s="2"/>
      <c r="K1566" s="2"/>
      <c r="L1566" s="2"/>
      <c r="M1566" s="2"/>
      <c r="N1566" s="2"/>
      <c r="O1566" s="2"/>
      <c r="P1566" s="2"/>
      <c r="Q1566" s="2"/>
      <c r="R1566" s="2"/>
      <c r="S1566" s="2"/>
    </row>
    <row r="1567" spans="1:19" ht="32.25" thickBot="1" x14ac:dyDescent="0.3">
      <c r="A1567" s="2" t="s">
        <v>140</v>
      </c>
      <c r="B1567" s="2" t="s">
        <v>141</v>
      </c>
      <c r="C1567" s="2" t="s">
        <v>14</v>
      </c>
      <c r="D1567" s="2" t="s">
        <v>10</v>
      </c>
      <c r="E1567" s="2" t="s">
        <v>139</v>
      </c>
      <c r="F1567" s="2" t="s">
        <v>9</v>
      </c>
      <c r="G1567" s="2"/>
      <c r="H1567" s="2"/>
      <c r="I1567" s="2"/>
      <c r="J1567" s="2"/>
      <c r="K1567" s="2"/>
      <c r="L1567" s="2"/>
      <c r="M1567" s="2"/>
      <c r="N1567" s="2"/>
      <c r="O1567" s="2"/>
      <c r="P1567" s="2"/>
      <c r="Q1567" s="2"/>
      <c r="R1567" s="2"/>
      <c r="S1567" s="2"/>
    </row>
    <row r="1568" spans="1:19" ht="32.25" thickBot="1" x14ac:dyDescent="0.3">
      <c r="A1568" s="2" t="s">
        <v>2787</v>
      </c>
      <c r="B1568" s="2" t="s">
        <v>2788</v>
      </c>
      <c r="C1568" s="2"/>
      <c r="D1568" s="2" t="s">
        <v>2789</v>
      </c>
      <c r="E1568" s="2" t="s">
        <v>2790</v>
      </c>
      <c r="F1568" s="2" t="s">
        <v>9</v>
      </c>
      <c r="G1568" s="2"/>
      <c r="H1568" s="2"/>
      <c r="I1568" s="2"/>
      <c r="J1568" s="2"/>
      <c r="K1568" s="2"/>
      <c r="L1568" s="2"/>
      <c r="M1568" s="2"/>
      <c r="N1568" s="2"/>
      <c r="O1568" s="2"/>
      <c r="P1568" s="2"/>
      <c r="Q1568" s="2"/>
      <c r="R1568" s="2"/>
      <c r="S1568" s="2"/>
    </row>
    <row r="1569" spans="1:19" ht="48" thickBot="1" x14ac:dyDescent="0.3">
      <c r="A1569" s="2" t="s">
        <v>5453</v>
      </c>
      <c r="B1569" s="2"/>
      <c r="C1569" s="2"/>
      <c r="D1569" s="2" t="s">
        <v>5454</v>
      </c>
      <c r="E1569" s="2" t="s">
        <v>5455</v>
      </c>
      <c r="F1569" s="2" t="s">
        <v>7</v>
      </c>
      <c r="G1569" s="2"/>
      <c r="H1569" s="2"/>
      <c r="I1569" s="2"/>
      <c r="J1569" s="2"/>
      <c r="K1569" s="2"/>
      <c r="L1569" s="2"/>
      <c r="M1569" s="2"/>
      <c r="N1569" s="2"/>
      <c r="O1569" s="2"/>
      <c r="P1569" s="2"/>
      <c r="Q1569" s="2"/>
      <c r="R1569" s="2"/>
      <c r="S1569" s="2"/>
    </row>
    <row r="1570" spans="1:19" ht="32.25" thickBot="1" x14ac:dyDescent="0.3">
      <c r="A1570" s="2" t="s">
        <v>5456</v>
      </c>
      <c r="B1570" s="2" t="s">
        <v>5457</v>
      </c>
      <c r="C1570" s="2"/>
      <c r="D1570" s="2" t="s">
        <v>5458</v>
      </c>
      <c r="E1570" s="2" t="s">
        <v>5459</v>
      </c>
      <c r="F1570" s="2" t="s">
        <v>7</v>
      </c>
      <c r="G1570" s="2"/>
      <c r="H1570" s="2"/>
      <c r="I1570" s="2"/>
      <c r="J1570" s="2"/>
      <c r="K1570" s="2"/>
      <c r="L1570" s="2"/>
      <c r="M1570" s="2"/>
      <c r="N1570" s="2"/>
      <c r="O1570" s="2"/>
      <c r="P1570" s="2"/>
      <c r="Q1570" s="2"/>
      <c r="R1570" s="2"/>
      <c r="S1570" s="2"/>
    </row>
    <row r="1571" spans="1:19" ht="48" thickBot="1" x14ac:dyDescent="0.3">
      <c r="A1571" s="2" t="s">
        <v>5460</v>
      </c>
      <c r="B1571" s="2"/>
      <c r="C1571" s="2" t="s">
        <v>5461</v>
      </c>
      <c r="D1571" s="2" t="s">
        <v>5462</v>
      </c>
      <c r="E1571" s="2" t="s">
        <v>5463</v>
      </c>
      <c r="F1571" s="2" t="s">
        <v>7</v>
      </c>
      <c r="G1571" s="2"/>
      <c r="H1571" s="2"/>
      <c r="I1571" s="2"/>
      <c r="J1571" s="2"/>
      <c r="K1571" s="2"/>
      <c r="L1571" s="2"/>
      <c r="M1571" s="2"/>
      <c r="N1571" s="2"/>
      <c r="O1571" s="2"/>
      <c r="P1571" s="2"/>
      <c r="Q1571" s="2"/>
      <c r="R1571" s="2"/>
      <c r="S1571" s="2"/>
    </row>
    <row r="1572" spans="1:19" ht="32.25" thickBot="1" x14ac:dyDescent="0.3">
      <c r="A1572" s="2" t="s">
        <v>5464</v>
      </c>
      <c r="B1572" s="2"/>
      <c r="C1572" s="2"/>
      <c r="D1572" s="2" t="s">
        <v>5458</v>
      </c>
      <c r="E1572" s="2" t="s">
        <v>5465</v>
      </c>
      <c r="F1572" s="2" t="s">
        <v>7</v>
      </c>
      <c r="G1572" s="2"/>
      <c r="H1572" s="2"/>
      <c r="I1572" s="2"/>
      <c r="J1572" s="2"/>
      <c r="K1572" s="2"/>
      <c r="L1572" s="2"/>
      <c r="M1572" s="2"/>
      <c r="N1572" s="2"/>
      <c r="O1572" s="2"/>
      <c r="P1572" s="2"/>
      <c r="Q1572" s="2"/>
      <c r="R1572" s="2"/>
      <c r="S1572" s="2"/>
    </row>
    <row r="1573" spans="1:19" ht="48" thickBot="1" x14ac:dyDescent="0.3">
      <c r="A1573" s="2" t="s">
        <v>5466</v>
      </c>
      <c r="B1573" s="2" t="s">
        <v>4934</v>
      </c>
      <c r="C1573" s="2"/>
      <c r="D1573" s="2" t="s">
        <v>10</v>
      </c>
      <c r="E1573" s="2" t="s">
        <v>5467</v>
      </c>
      <c r="F1573" s="2" t="s">
        <v>7</v>
      </c>
      <c r="G1573" s="2"/>
      <c r="H1573" s="2"/>
      <c r="I1573" s="2"/>
      <c r="J1573" s="2"/>
      <c r="K1573" s="2"/>
      <c r="L1573" s="2"/>
      <c r="M1573" s="2"/>
      <c r="N1573" s="2"/>
      <c r="O1573" s="2"/>
      <c r="P1573" s="2"/>
      <c r="Q1573" s="2"/>
      <c r="R1573" s="2"/>
      <c r="S1573" s="2"/>
    </row>
    <row r="1574" spans="1:19" ht="32.25" thickBot="1" x14ac:dyDescent="0.3">
      <c r="A1574" s="2" t="s">
        <v>2390</v>
      </c>
      <c r="B1574" s="2" t="s">
        <v>2391</v>
      </c>
      <c r="C1574" s="2"/>
      <c r="D1574" s="2" t="s">
        <v>2392</v>
      </c>
      <c r="E1574" s="2" t="s">
        <v>2393</v>
      </c>
      <c r="F1574" s="2" t="s">
        <v>7</v>
      </c>
      <c r="G1574" s="2"/>
      <c r="H1574" s="2"/>
      <c r="I1574" s="2"/>
      <c r="J1574" s="2"/>
      <c r="K1574" s="2"/>
      <c r="L1574" s="2"/>
      <c r="M1574" s="2"/>
      <c r="N1574" s="2"/>
      <c r="O1574" s="2"/>
      <c r="P1574" s="2"/>
      <c r="Q1574" s="2"/>
      <c r="R1574" s="2"/>
      <c r="S1574" s="2"/>
    </row>
    <row r="1575" spans="1:19" ht="48" thickBot="1" x14ac:dyDescent="0.3">
      <c r="A1575" s="2" t="s">
        <v>119</v>
      </c>
      <c r="B1575" s="2" t="s">
        <v>120</v>
      </c>
      <c r="C1575" s="2"/>
      <c r="D1575" s="2" t="s">
        <v>118</v>
      </c>
      <c r="E1575" s="2" t="s">
        <v>117</v>
      </c>
      <c r="F1575" s="2" t="s">
        <v>11</v>
      </c>
      <c r="G1575" s="2"/>
      <c r="H1575" s="2"/>
      <c r="I1575" s="2"/>
      <c r="J1575" s="2"/>
      <c r="K1575" s="2"/>
      <c r="L1575" s="2"/>
      <c r="M1575" s="2"/>
      <c r="N1575" s="2"/>
      <c r="O1575" s="2"/>
      <c r="P1575" s="2"/>
      <c r="Q1575" s="2"/>
      <c r="R1575" s="2"/>
      <c r="S1575" s="2"/>
    </row>
    <row r="1576" spans="1:19" ht="32.25" thickBot="1" x14ac:dyDescent="0.3">
      <c r="A1576" s="2" t="s">
        <v>5468</v>
      </c>
      <c r="B1576" s="2" t="s">
        <v>5469</v>
      </c>
      <c r="C1576" s="2"/>
      <c r="D1576" s="2" t="s">
        <v>5470</v>
      </c>
      <c r="E1576" s="2" t="s">
        <v>5471</v>
      </c>
      <c r="F1576" s="2" t="s">
        <v>7</v>
      </c>
      <c r="G1576" s="2"/>
      <c r="H1576" s="2"/>
      <c r="I1576" s="2"/>
      <c r="J1576" s="2"/>
      <c r="K1576" s="2"/>
      <c r="L1576" s="2"/>
      <c r="M1576" s="2"/>
      <c r="N1576" s="2"/>
      <c r="O1576" s="2"/>
      <c r="P1576" s="2"/>
      <c r="Q1576" s="2"/>
      <c r="R1576" s="2"/>
      <c r="S1576" s="2"/>
    </row>
    <row r="1577" spans="1:19" ht="48" thickBot="1" x14ac:dyDescent="0.3">
      <c r="A1577" s="2" t="s">
        <v>34</v>
      </c>
      <c r="B1577" s="2"/>
      <c r="C1577" s="2"/>
      <c r="D1577" s="2" t="s">
        <v>33</v>
      </c>
      <c r="E1577" s="2" t="s">
        <v>32</v>
      </c>
      <c r="F1577" s="2" t="s">
        <v>7</v>
      </c>
      <c r="G1577" s="2"/>
      <c r="H1577" s="2"/>
      <c r="I1577" s="2"/>
      <c r="J1577" s="2"/>
      <c r="K1577" s="2"/>
      <c r="L1577" s="2"/>
      <c r="M1577" s="2"/>
      <c r="N1577" s="2"/>
      <c r="O1577" s="2"/>
      <c r="P1577" s="2"/>
      <c r="Q1577" s="2"/>
      <c r="R1577" s="2"/>
      <c r="S1577" s="2"/>
    </row>
    <row r="1578" spans="1:19" ht="32.25" thickBot="1" x14ac:dyDescent="0.3">
      <c r="A1578" s="2" t="s">
        <v>949</v>
      </c>
      <c r="B1578" s="2"/>
      <c r="C1578" s="2"/>
      <c r="D1578" s="2" t="s">
        <v>950</v>
      </c>
      <c r="E1578" s="2" t="s">
        <v>951</v>
      </c>
      <c r="F1578" s="2" t="s">
        <v>7</v>
      </c>
      <c r="G1578" s="2"/>
      <c r="H1578" s="2"/>
      <c r="I1578" s="2"/>
      <c r="J1578" s="2"/>
      <c r="K1578" s="2"/>
      <c r="L1578" s="2"/>
      <c r="M1578" s="2"/>
      <c r="N1578" s="2"/>
      <c r="O1578" s="2"/>
      <c r="P1578" s="2"/>
      <c r="Q1578" s="2"/>
      <c r="R1578" s="2"/>
      <c r="S1578" s="2"/>
    </row>
    <row r="1579" spans="1:19" ht="32.25" thickBot="1" x14ac:dyDescent="0.3">
      <c r="A1579" s="2" t="s">
        <v>2791</v>
      </c>
      <c r="B1579" s="2" t="s">
        <v>2792</v>
      </c>
      <c r="C1579" s="2"/>
      <c r="D1579" s="2" t="s">
        <v>2793</v>
      </c>
      <c r="E1579" s="2" t="s">
        <v>2794</v>
      </c>
      <c r="F1579" s="2" t="s">
        <v>9</v>
      </c>
      <c r="G1579" s="2"/>
      <c r="H1579" s="2"/>
      <c r="I1579" s="2"/>
      <c r="J1579" s="2"/>
      <c r="K1579" s="2"/>
      <c r="L1579" s="2"/>
      <c r="M1579" s="2"/>
      <c r="N1579" s="2"/>
      <c r="O1579" s="2"/>
      <c r="P1579" s="2"/>
      <c r="Q1579" s="2"/>
      <c r="R1579" s="2"/>
      <c r="S1579" s="2"/>
    </row>
    <row r="1580" spans="1:19" ht="32.25" thickBot="1" x14ac:dyDescent="0.3">
      <c r="A1580" s="2" t="s">
        <v>4716</v>
      </c>
      <c r="B1580" s="2" t="s">
        <v>4717</v>
      </c>
      <c r="C1580" s="2"/>
      <c r="D1580" s="2" t="s">
        <v>4718</v>
      </c>
      <c r="E1580" s="2" t="s">
        <v>4719</v>
      </c>
      <c r="F1580" s="2" t="s">
        <v>9</v>
      </c>
      <c r="G1580" s="2"/>
      <c r="H1580" s="2"/>
      <c r="I1580" s="2"/>
      <c r="J1580" s="2"/>
      <c r="K1580" s="2"/>
      <c r="L1580" s="2"/>
      <c r="M1580" s="2"/>
      <c r="N1580" s="2"/>
      <c r="O1580" s="2"/>
      <c r="P1580" s="2"/>
      <c r="Q1580" s="2"/>
      <c r="R1580" s="2"/>
      <c r="S1580" s="2"/>
    </row>
    <row r="1581" spans="1:19" ht="32.25" thickBot="1" x14ac:dyDescent="0.3">
      <c r="A1581" s="2" t="s">
        <v>3371</v>
      </c>
      <c r="B1581" s="2" t="s">
        <v>3372</v>
      </c>
      <c r="C1581" s="2"/>
      <c r="D1581" s="2" t="s">
        <v>3373</v>
      </c>
      <c r="E1581" s="2" t="s">
        <v>3374</v>
      </c>
      <c r="F1581" s="2" t="s">
        <v>9</v>
      </c>
      <c r="G1581" s="2"/>
      <c r="H1581" s="2"/>
      <c r="I1581" s="2"/>
      <c r="J1581" s="2"/>
      <c r="K1581" s="2"/>
      <c r="L1581" s="2"/>
      <c r="M1581" s="2"/>
      <c r="N1581" s="2"/>
      <c r="O1581" s="2"/>
      <c r="P1581" s="2"/>
      <c r="Q1581" s="2"/>
      <c r="R1581" s="2"/>
      <c r="S1581" s="2"/>
    </row>
    <row r="1582" spans="1:19" ht="32.25" thickBot="1" x14ac:dyDescent="0.3">
      <c r="A1582" s="2" t="s">
        <v>2394</v>
      </c>
      <c r="B1582" s="2"/>
      <c r="C1582" s="2"/>
      <c r="D1582" s="2" t="s">
        <v>2395</v>
      </c>
      <c r="E1582" s="2" t="s">
        <v>2396</v>
      </c>
      <c r="F1582" s="2" t="s">
        <v>9</v>
      </c>
      <c r="G1582" s="2"/>
      <c r="H1582" s="2"/>
      <c r="I1582" s="2"/>
      <c r="J1582" s="2"/>
      <c r="K1582" s="2"/>
      <c r="L1582" s="2"/>
      <c r="M1582" s="2"/>
      <c r="N1582" s="2"/>
      <c r="O1582" s="2"/>
      <c r="P1582" s="2"/>
      <c r="Q1582" s="2"/>
      <c r="R1582" s="2"/>
      <c r="S1582" s="2"/>
    </row>
    <row r="1583" spans="1:19" ht="32.25" thickBot="1" x14ac:dyDescent="0.3">
      <c r="A1583" s="2" t="s">
        <v>2394</v>
      </c>
      <c r="B1583" s="2"/>
      <c r="C1583" s="2"/>
      <c r="D1583" s="2" t="s">
        <v>2395</v>
      </c>
      <c r="E1583" s="2" t="s">
        <v>2397</v>
      </c>
      <c r="F1583" s="2" t="s">
        <v>9</v>
      </c>
      <c r="G1583" s="2"/>
      <c r="H1583" s="2"/>
      <c r="I1583" s="2"/>
      <c r="J1583" s="2"/>
      <c r="K1583" s="2"/>
      <c r="L1583" s="2"/>
      <c r="M1583" s="2"/>
      <c r="N1583" s="2"/>
      <c r="O1583" s="2"/>
      <c r="P1583" s="2"/>
      <c r="Q1583" s="2"/>
      <c r="R1583" s="2"/>
      <c r="S1583" s="2"/>
    </row>
    <row r="1584" spans="1:19" ht="32.25" thickBot="1" x14ac:dyDescent="0.3">
      <c r="A1584" s="2" t="s">
        <v>2394</v>
      </c>
      <c r="B1584" s="2"/>
      <c r="C1584" s="2"/>
      <c r="D1584" s="2" t="s">
        <v>2395</v>
      </c>
      <c r="E1584" s="2" t="s">
        <v>2398</v>
      </c>
      <c r="F1584" s="2" t="s">
        <v>9</v>
      </c>
      <c r="G1584" s="2"/>
      <c r="H1584" s="2"/>
      <c r="I1584" s="2"/>
      <c r="J1584" s="2"/>
      <c r="K1584" s="2"/>
      <c r="L1584" s="2"/>
      <c r="M1584" s="2"/>
      <c r="N1584" s="2"/>
      <c r="O1584" s="2"/>
      <c r="P1584" s="2"/>
      <c r="Q1584" s="2"/>
      <c r="R1584" s="2"/>
      <c r="S1584" s="2"/>
    </row>
    <row r="1585" spans="1:19" ht="48" thickBot="1" x14ac:dyDescent="0.3">
      <c r="A1585" s="2" t="s">
        <v>3375</v>
      </c>
      <c r="B1585" s="2" t="s">
        <v>3376</v>
      </c>
      <c r="C1585" s="2"/>
      <c r="D1585" s="2" t="s">
        <v>3377</v>
      </c>
      <c r="E1585" s="2" t="s">
        <v>3378</v>
      </c>
      <c r="F1585" s="2" t="s">
        <v>9</v>
      </c>
      <c r="G1585" s="2"/>
      <c r="H1585" s="2"/>
      <c r="I1585" s="2"/>
      <c r="J1585" s="2"/>
      <c r="K1585" s="2"/>
      <c r="L1585" s="2"/>
      <c r="M1585" s="2"/>
      <c r="N1585" s="2"/>
      <c r="O1585" s="2"/>
      <c r="P1585" s="2"/>
      <c r="Q1585" s="2"/>
      <c r="R1585" s="2"/>
      <c r="S1585" s="2"/>
    </row>
    <row r="1586" spans="1:19" ht="32.25" thickBot="1" x14ac:dyDescent="0.3">
      <c r="A1586" s="2" t="s">
        <v>2399</v>
      </c>
      <c r="B1586" s="2" t="s">
        <v>2400</v>
      </c>
      <c r="C1586" s="2"/>
      <c r="D1586" s="2" t="s">
        <v>2401</v>
      </c>
      <c r="E1586" s="2" t="s">
        <v>2402</v>
      </c>
      <c r="F1586" s="2" t="s">
        <v>2403</v>
      </c>
      <c r="G1586" s="2"/>
      <c r="H1586" s="2"/>
      <c r="I1586" s="2"/>
      <c r="J1586" s="2"/>
      <c r="K1586" s="2"/>
      <c r="L1586" s="2"/>
      <c r="M1586" s="2"/>
      <c r="N1586" s="2"/>
      <c r="O1586" s="2"/>
      <c r="P1586" s="2"/>
      <c r="Q1586" s="2"/>
      <c r="R1586" s="2"/>
      <c r="S1586" s="2"/>
    </row>
    <row r="1587" spans="1:19" ht="32.25" thickBot="1" x14ac:dyDescent="0.3">
      <c r="A1587" s="2" t="s">
        <v>3379</v>
      </c>
      <c r="B1587" s="2" t="s">
        <v>1425</v>
      </c>
      <c r="C1587" s="2"/>
      <c r="D1587" s="2" t="s">
        <v>3380</v>
      </c>
      <c r="E1587" s="2" t="s">
        <v>3381</v>
      </c>
      <c r="F1587" s="2" t="s">
        <v>9</v>
      </c>
      <c r="G1587" s="2"/>
      <c r="H1587" s="2"/>
      <c r="I1587" s="2"/>
      <c r="J1587" s="2"/>
      <c r="K1587" s="2"/>
      <c r="L1587" s="2"/>
      <c r="M1587" s="2"/>
      <c r="N1587" s="2"/>
      <c r="O1587" s="2"/>
      <c r="P1587" s="2"/>
      <c r="Q1587" s="2"/>
      <c r="R1587" s="2"/>
      <c r="S1587" s="2"/>
    </row>
    <row r="1588" spans="1:19" ht="32.25" thickBot="1" x14ac:dyDescent="0.3">
      <c r="A1588" s="2" t="s">
        <v>4949</v>
      </c>
      <c r="B1588" s="2" t="s">
        <v>4950</v>
      </c>
      <c r="C1588" s="2"/>
      <c r="D1588" s="2" t="s">
        <v>4951</v>
      </c>
      <c r="E1588" s="2" t="s">
        <v>4952</v>
      </c>
      <c r="F1588" s="2" t="s">
        <v>9</v>
      </c>
      <c r="G1588" s="2"/>
      <c r="H1588" s="2"/>
      <c r="I1588" s="2"/>
      <c r="J1588" s="2"/>
      <c r="K1588" s="2"/>
      <c r="L1588" s="2"/>
      <c r="M1588" s="2"/>
      <c r="N1588" s="2"/>
      <c r="O1588" s="2"/>
      <c r="P1588" s="2"/>
      <c r="Q1588" s="2"/>
      <c r="R1588" s="2"/>
      <c r="S1588" s="2"/>
    </row>
    <row r="1589" spans="1:19" ht="48" thickBot="1" x14ac:dyDescent="0.3">
      <c r="A1589" s="2" t="s">
        <v>1488</v>
      </c>
      <c r="B1589" s="2" t="s">
        <v>1489</v>
      </c>
      <c r="C1589" s="2"/>
      <c r="D1589" s="2" t="s">
        <v>1490</v>
      </c>
      <c r="E1589" s="2" t="s">
        <v>1491</v>
      </c>
      <c r="F1589" s="2" t="s">
        <v>9</v>
      </c>
      <c r="G1589" s="2"/>
      <c r="H1589" s="2"/>
      <c r="I1589" s="2"/>
      <c r="J1589" s="2"/>
      <c r="K1589" s="2"/>
      <c r="L1589" s="2"/>
      <c r="M1589" s="2"/>
      <c r="N1589" s="2"/>
      <c r="O1589" s="2"/>
      <c r="P1589" s="2"/>
      <c r="Q1589" s="2"/>
      <c r="R1589" s="2"/>
      <c r="S1589" s="2"/>
    </row>
    <row r="1590" spans="1:19" ht="32.25" thickBot="1" x14ac:dyDescent="0.3">
      <c r="A1590" s="2" t="s">
        <v>2795</v>
      </c>
      <c r="B1590" s="2" t="s">
        <v>2796</v>
      </c>
      <c r="C1590" s="2"/>
      <c r="D1590" s="2" t="s">
        <v>2797</v>
      </c>
      <c r="E1590" s="2" t="s">
        <v>2798</v>
      </c>
      <c r="F1590" s="2" t="s">
        <v>9</v>
      </c>
      <c r="G1590" s="2"/>
      <c r="H1590" s="2"/>
      <c r="I1590" s="2"/>
      <c r="J1590" s="2"/>
      <c r="K1590" s="2"/>
      <c r="L1590" s="2"/>
      <c r="M1590" s="2"/>
      <c r="N1590" s="2"/>
      <c r="O1590" s="2"/>
      <c r="P1590" s="2"/>
      <c r="Q1590" s="2"/>
      <c r="R1590" s="2"/>
      <c r="S1590" s="2"/>
    </row>
    <row r="1591" spans="1:19" ht="48" thickBot="1" x14ac:dyDescent="0.3">
      <c r="A1591" s="2" t="s">
        <v>1492</v>
      </c>
      <c r="B1591" s="2" t="s">
        <v>1493</v>
      </c>
      <c r="C1591" s="2" t="s">
        <v>1494</v>
      </c>
      <c r="D1591" s="2" t="s">
        <v>1495</v>
      </c>
      <c r="E1591" s="2" t="s">
        <v>1496</v>
      </c>
      <c r="F1591" s="2" t="s">
        <v>9</v>
      </c>
      <c r="G1591" s="2"/>
      <c r="H1591" s="2"/>
      <c r="I1591" s="2"/>
      <c r="J1591" s="2"/>
      <c r="K1591" s="2"/>
      <c r="L1591" s="2"/>
      <c r="M1591" s="2"/>
      <c r="N1591" s="2"/>
      <c r="O1591" s="2"/>
      <c r="P1591" s="2"/>
      <c r="Q1591" s="2"/>
      <c r="R1591" s="2"/>
      <c r="S1591" s="2"/>
    </row>
    <row r="1592" spans="1:19" ht="63.75" thickBot="1" x14ac:dyDescent="0.3">
      <c r="A1592" s="2" t="s">
        <v>4720</v>
      </c>
      <c r="B1592" s="2" t="s">
        <v>4721</v>
      </c>
      <c r="C1592" s="2"/>
      <c r="D1592" s="2" t="s">
        <v>4722</v>
      </c>
      <c r="E1592" s="2" t="s">
        <v>4723</v>
      </c>
      <c r="F1592" s="2" t="s">
        <v>9</v>
      </c>
      <c r="G1592" s="2"/>
      <c r="H1592" s="2"/>
      <c r="I1592" s="2"/>
      <c r="J1592" s="2"/>
      <c r="K1592" s="2"/>
      <c r="L1592" s="2"/>
      <c r="M1592" s="2"/>
      <c r="N1592" s="2"/>
      <c r="O1592" s="2"/>
      <c r="P1592" s="2"/>
      <c r="Q1592" s="2"/>
      <c r="R1592" s="2"/>
      <c r="S1592" s="2"/>
    </row>
    <row r="1593" spans="1:19" ht="32.25" thickBot="1" x14ac:dyDescent="0.3">
      <c r="A1593" s="2" t="s">
        <v>1497</v>
      </c>
      <c r="B1593" s="2"/>
      <c r="C1593" s="2"/>
      <c r="D1593" s="2" t="s">
        <v>1498</v>
      </c>
      <c r="E1593" s="2" t="s">
        <v>1499</v>
      </c>
      <c r="F1593" s="2" t="s">
        <v>9</v>
      </c>
      <c r="G1593" s="2"/>
      <c r="H1593" s="2"/>
      <c r="I1593" s="2"/>
      <c r="J1593" s="2"/>
      <c r="K1593" s="2"/>
      <c r="L1593" s="2"/>
      <c r="M1593" s="2"/>
      <c r="N1593" s="2"/>
      <c r="O1593" s="2"/>
      <c r="P1593" s="2"/>
      <c r="Q1593" s="2"/>
      <c r="R1593" s="2"/>
      <c r="S1593" s="2"/>
    </row>
    <row r="1594" spans="1:19" ht="32.25" thickBot="1" x14ac:dyDescent="0.3">
      <c r="A1594" s="2" t="s">
        <v>4850</v>
      </c>
      <c r="B1594" s="2" t="s">
        <v>4851</v>
      </c>
      <c r="C1594" s="2"/>
      <c r="D1594" s="2" t="s">
        <v>4852</v>
      </c>
      <c r="E1594" s="2" t="s">
        <v>4853</v>
      </c>
      <c r="F1594" s="2" t="s">
        <v>448</v>
      </c>
      <c r="G1594" s="2"/>
      <c r="H1594" s="2"/>
      <c r="I1594" s="2"/>
      <c r="J1594" s="2"/>
      <c r="K1594" s="2"/>
      <c r="L1594" s="2"/>
      <c r="M1594" s="2"/>
      <c r="N1594" s="2"/>
      <c r="O1594" s="2"/>
      <c r="P1594" s="2"/>
      <c r="Q1594" s="2"/>
      <c r="R1594" s="2"/>
      <c r="S1594" s="2"/>
    </row>
    <row r="1595" spans="1:19" ht="48" thickBot="1" x14ac:dyDescent="0.3">
      <c r="A1595" s="2" t="s">
        <v>251</v>
      </c>
      <c r="B1595" s="2" t="s">
        <v>252</v>
      </c>
      <c r="C1595" s="2" t="s">
        <v>249</v>
      </c>
      <c r="D1595" s="2" t="s">
        <v>250</v>
      </c>
      <c r="E1595" s="2" t="s">
        <v>248</v>
      </c>
      <c r="F1595" s="2" t="s">
        <v>9</v>
      </c>
      <c r="G1595" s="2"/>
      <c r="H1595" s="2"/>
      <c r="I1595" s="2"/>
      <c r="J1595" s="2"/>
      <c r="K1595" s="2"/>
      <c r="L1595" s="2"/>
      <c r="M1595" s="2"/>
      <c r="N1595" s="2"/>
      <c r="O1595" s="2"/>
      <c r="P1595" s="2"/>
      <c r="Q1595" s="2"/>
      <c r="R1595" s="2"/>
      <c r="S1595" s="2"/>
    </row>
    <row r="1596" spans="1:19" ht="32.25" thickBot="1" x14ac:dyDescent="0.3">
      <c r="A1596" s="2" t="s">
        <v>952</v>
      </c>
      <c r="B1596" s="2" t="s">
        <v>669</v>
      </c>
      <c r="C1596" s="2"/>
      <c r="D1596" s="2" t="s">
        <v>953</v>
      </c>
      <c r="E1596" s="2" t="s">
        <v>954</v>
      </c>
      <c r="F1596" s="2" t="s">
        <v>448</v>
      </c>
      <c r="G1596" s="2"/>
      <c r="H1596" s="2"/>
      <c r="I1596" s="2"/>
      <c r="J1596" s="2"/>
      <c r="K1596" s="2"/>
      <c r="L1596" s="2"/>
      <c r="M1596" s="2"/>
      <c r="N1596" s="2"/>
      <c r="O1596" s="2"/>
      <c r="P1596" s="2"/>
      <c r="Q1596" s="2"/>
      <c r="R1596" s="2"/>
      <c r="S1596" s="2"/>
    </row>
    <row r="1597" spans="1:19" ht="63.75" thickBot="1" x14ac:dyDescent="0.3">
      <c r="A1597" s="2" t="s">
        <v>2799</v>
      </c>
      <c r="B1597" s="2"/>
      <c r="C1597" s="2"/>
      <c r="D1597" s="2" t="s">
        <v>10</v>
      </c>
      <c r="E1597" s="2" t="s">
        <v>2800</v>
      </c>
      <c r="F1597" s="2" t="s">
        <v>9</v>
      </c>
      <c r="G1597" s="2"/>
      <c r="H1597" s="2"/>
      <c r="I1597" s="2"/>
      <c r="J1597" s="2"/>
      <c r="K1597" s="2"/>
      <c r="L1597" s="2"/>
      <c r="M1597" s="2"/>
      <c r="N1597" s="2"/>
      <c r="O1597" s="2"/>
      <c r="P1597" s="2"/>
      <c r="Q1597" s="2"/>
      <c r="R1597" s="2"/>
      <c r="S1597" s="2"/>
    </row>
    <row r="1598" spans="1:19" ht="48" thickBot="1" x14ac:dyDescent="0.3">
      <c r="A1598" s="2" t="s">
        <v>171</v>
      </c>
      <c r="B1598" s="2" t="s">
        <v>172</v>
      </c>
      <c r="C1598" s="2"/>
      <c r="D1598" s="2" t="s">
        <v>170</v>
      </c>
      <c r="E1598" s="2" t="s">
        <v>169</v>
      </c>
      <c r="F1598" s="2" t="s">
        <v>9</v>
      </c>
      <c r="G1598" s="2"/>
      <c r="H1598" s="2"/>
      <c r="I1598" s="2"/>
      <c r="J1598" s="2"/>
      <c r="K1598" s="2"/>
      <c r="L1598" s="2"/>
      <c r="M1598" s="2"/>
      <c r="N1598" s="2"/>
      <c r="O1598" s="2"/>
      <c r="P1598" s="2"/>
      <c r="Q1598" s="2"/>
      <c r="R1598" s="2"/>
      <c r="S1598" s="2"/>
    </row>
    <row r="1599" spans="1:19" ht="16.5" thickBot="1" x14ac:dyDescent="0.3">
      <c r="A1599" s="2" t="s">
        <v>5472</v>
      </c>
      <c r="B1599" s="2" t="s">
        <v>5473</v>
      </c>
      <c r="C1599" s="2" t="s">
        <v>904</v>
      </c>
      <c r="D1599" s="2" t="s">
        <v>10</v>
      </c>
      <c r="E1599" s="2" t="s">
        <v>5474</v>
      </c>
      <c r="F1599" s="2" t="s">
        <v>9</v>
      </c>
      <c r="G1599" s="2"/>
      <c r="H1599" s="2"/>
      <c r="I1599" s="2"/>
      <c r="J1599" s="2"/>
      <c r="K1599" s="2"/>
      <c r="L1599" s="2"/>
      <c r="M1599" s="2"/>
      <c r="N1599" s="2"/>
      <c r="O1599" s="2"/>
      <c r="P1599" s="2"/>
      <c r="Q1599" s="2"/>
      <c r="R1599" s="2"/>
      <c r="S1599" s="2"/>
    </row>
    <row r="1600" spans="1:19" ht="16.5" thickBot="1" x14ac:dyDescent="0.3">
      <c r="A1600" s="2" t="s">
        <v>5472</v>
      </c>
      <c r="B1600" s="2" t="s">
        <v>5473</v>
      </c>
      <c r="C1600" s="2" t="s">
        <v>904</v>
      </c>
      <c r="D1600" s="2" t="s">
        <v>10</v>
      </c>
      <c r="E1600" s="2" t="s">
        <v>5474</v>
      </c>
      <c r="F1600" s="2" t="s">
        <v>9</v>
      </c>
      <c r="G1600" s="2"/>
      <c r="H1600" s="2"/>
      <c r="I1600" s="2"/>
      <c r="J1600" s="2"/>
      <c r="K1600" s="2"/>
      <c r="L1600" s="2"/>
      <c r="M1600" s="2"/>
      <c r="N1600" s="2"/>
      <c r="O1600" s="2"/>
      <c r="P1600" s="2"/>
      <c r="Q1600" s="2"/>
      <c r="R1600" s="2"/>
      <c r="S1600" s="2"/>
    </row>
    <row r="1601" spans="1:19" ht="16.5" thickBot="1" x14ac:dyDescent="0.3">
      <c r="A1601" s="2" t="s">
        <v>5472</v>
      </c>
      <c r="B1601" s="2" t="s">
        <v>5473</v>
      </c>
      <c r="C1601" s="2" t="s">
        <v>904</v>
      </c>
      <c r="D1601" s="2" t="s">
        <v>10</v>
      </c>
      <c r="E1601" s="2" t="s">
        <v>5474</v>
      </c>
      <c r="F1601" s="2" t="s">
        <v>9</v>
      </c>
      <c r="G1601" s="2"/>
      <c r="H1601" s="2"/>
      <c r="I1601" s="2"/>
      <c r="J1601" s="2"/>
      <c r="K1601" s="2"/>
      <c r="L1601" s="2"/>
      <c r="M1601" s="2"/>
      <c r="N1601" s="2"/>
      <c r="O1601" s="2"/>
      <c r="P1601" s="2"/>
      <c r="Q1601" s="2"/>
      <c r="R1601" s="2"/>
      <c r="S1601" s="2"/>
    </row>
    <row r="1602" spans="1:19" ht="48" thickBot="1" x14ac:dyDescent="0.3">
      <c r="A1602" s="2" t="s">
        <v>2404</v>
      </c>
      <c r="B1602" s="2" t="s">
        <v>2405</v>
      </c>
      <c r="C1602" s="2"/>
      <c r="D1602" s="2" t="s">
        <v>2406</v>
      </c>
      <c r="E1602" s="2" t="s">
        <v>2407</v>
      </c>
      <c r="F1602" s="2" t="s">
        <v>9</v>
      </c>
      <c r="G1602" s="2"/>
      <c r="H1602" s="2"/>
      <c r="I1602" s="2"/>
      <c r="J1602" s="2"/>
      <c r="K1602" s="2"/>
      <c r="L1602" s="2"/>
      <c r="M1602" s="2"/>
      <c r="N1602" s="2"/>
      <c r="O1602" s="2"/>
      <c r="P1602" s="2"/>
      <c r="Q1602" s="2"/>
      <c r="R1602" s="2"/>
      <c r="S1602" s="2"/>
    </row>
    <row r="1603" spans="1:19" ht="32.25" thickBot="1" x14ac:dyDescent="0.3">
      <c r="A1603" s="2" t="s">
        <v>955</v>
      </c>
      <c r="B1603" s="2" t="s">
        <v>956</v>
      </c>
      <c r="C1603" s="2"/>
      <c r="D1603" s="2" t="s">
        <v>957</v>
      </c>
      <c r="E1603" s="2" t="s">
        <v>958</v>
      </c>
      <c r="F1603" s="2" t="s">
        <v>9</v>
      </c>
      <c r="G1603" s="2"/>
      <c r="H1603" s="2"/>
      <c r="I1603" s="2"/>
      <c r="J1603" s="2"/>
      <c r="K1603" s="2"/>
      <c r="L1603" s="2"/>
      <c r="M1603" s="2"/>
      <c r="N1603" s="2"/>
      <c r="O1603" s="2"/>
      <c r="P1603" s="2"/>
      <c r="Q1603" s="2"/>
      <c r="R1603" s="2"/>
      <c r="S1603" s="2"/>
    </row>
    <row r="1604" spans="1:19" ht="48" thickBot="1" x14ac:dyDescent="0.3">
      <c r="A1604" s="2" t="s">
        <v>2801</v>
      </c>
      <c r="B1604" s="2" t="s">
        <v>2802</v>
      </c>
      <c r="C1604" s="2"/>
      <c r="D1604" s="2" t="s">
        <v>10</v>
      </c>
      <c r="E1604" s="2" t="s">
        <v>2803</v>
      </c>
      <c r="F1604" s="2" t="s">
        <v>9</v>
      </c>
      <c r="G1604" s="2"/>
      <c r="H1604" s="2"/>
      <c r="I1604" s="2"/>
      <c r="J1604" s="2"/>
      <c r="K1604" s="2"/>
      <c r="L1604" s="2"/>
      <c r="M1604" s="2"/>
      <c r="N1604" s="2"/>
      <c r="O1604" s="2"/>
      <c r="P1604" s="2"/>
      <c r="Q1604" s="2"/>
      <c r="R1604" s="2"/>
      <c r="S1604" s="2"/>
    </row>
    <row r="1605" spans="1:19" ht="32.25" thickBot="1" x14ac:dyDescent="0.3">
      <c r="A1605" s="2" t="s">
        <v>1500</v>
      </c>
      <c r="B1605" s="2" t="s">
        <v>1501</v>
      </c>
      <c r="C1605" s="2"/>
      <c r="D1605" s="2" t="s">
        <v>1502</v>
      </c>
      <c r="E1605" s="2" t="s">
        <v>1503</v>
      </c>
      <c r="F1605" s="2" t="s">
        <v>9</v>
      </c>
      <c r="G1605" s="2"/>
      <c r="H1605" s="2"/>
      <c r="I1605" s="2"/>
      <c r="J1605" s="2"/>
      <c r="K1605" s="2"/>
      <c r="L1605" s="2"/>
      <c r="M1605" s="2"/>
      <c r="N1605" s="2"/>
      <c r="O1605" s="2"/>
      <c r="P1605" s="2"/>
      <c r="Q1605" s="2"/>
      <c r="R1605" s="2"/>
      <c r="S1605" s="2"/>
    </row>
    <row r="1606" spans="1:19" ht="79.5" thickBot="1" x14ac:dyDescent="0.3">
      <c r="A1606" s="4" t="str">
        <f ca="1">IFERROR(__xludf.DUMMYFUNCTION("""COMPUTED_VALUE"""),"Η συνταγματική νομολογία του Συμβουλίου της Επικρατείας : οι διαβαθμίσεις της έντασης του ελέγχου συνταγματικότητας στις αποφάσεις της ολομέλειας (2011-2020) /  Δημήτρης Χ. Πατσίκας   πρόλογος: Ακρίτας Καϊδατζής.")</f>
        <v>Η συνταγματική νομολογία του Συμβουλίου της Επικρατείας : οι διαβαθμίσεις της έντασης του ελέγχου συνταγματικότητας στις αποφάσεις της ολομέλειας (2011-2020) /  Δημήτρης Χ. Πατσίκας   πρόλογος: Ακρίτας Καϊδατζής.</v>
      </c>
      <c r="B1606" s="5" t="str">
        <f ca="1">IFERROR(__xludf.DUMMYFUNCTION("""COMPUTED_VALUE"""),"Πατσίκας, Δημήτριος-Γεώργιος Χρ.")</f>
        <v>Πατσίκας, Δημήτριος-Γεώργιος Χρ.</v>
      </c>
      <c r="C1606" s="5"/>
      <c r="D1606" s="4" t="str">
        <f ca="1">IFERROR(__xludf.DUMMYFUNCTION("""COMPUTED_VALUE"""),"Αθήνα   Θεσσαλονίκη: Σάκκουλας, 2022.")</f>
        <v>Αθήνα   Θεσσαλονίκη: Σάκκουλας, 2022.</v>
      </c>
      <c r="E1606" s="5" t="str">
        <f ca="1">IFERROR(__xludf.DUMMYFUNCTION("""COMPUTED_VALUE"""),"351.95 ΠατΔ σ 2022")</f>
        <v>351.95 ΠατΔ σ 2022</v>
      </c>
      <c r="F1606" s="6" t="str">
        <f ca="1">IFERROR(__xludf.DUMMYFUNCTION("""COMPUTED_VALUE"""),"Αίθουσα Δημοσίου Δικαίου")</f>
        <v>Αίθουσα Δημοσίου Δικαίου</v>
      </c>
      <c r="G1606" s="2"/>
      <c r="H1606" s="2"/>
      <c r="I1606" s="2"/>
      <c r="J1606" s="2"/>
      <c r="K1606" s="2"/>
      <c r="L1606" s="2"/>
      <c r="M1606" s="2"/>
      <c r="N1606" s="2"/>
      <c r="O1606" s="2"/>
      <c r="P1606" s="2"/>
      <c r="Q1606" s="2"/>
      <c r="R1606" s="2"/>
      <c r="S1606" s="2"/>
    </row>
    <row r="1607" spans="1:19" ht="32.25" thickBot="1" x14ac:dyDescent="0.3">
      <c r="A1607" s="2" t="s">
        <v>3382</v>
      </c>
      <c r="B1607" s="2" t="s">
        <v>2384</v>
      </c>
      <c r="C1607" s="2"/>
      <c r="D1607" s="2" t="s">
        <v>3383</v>
      </c>
      <c r="E1607" s="2" t="s">
        <v>3384</v>
      </c>
      <c r="F1607" s="2" t="s">
        <v>9</v>
      </c>
      <c r="G1607" s="2"/>
      <c r="H1607" s="2"/>
      <c r="I1607" s="2"/>
      <c r="J1607" s="2"/>
      <c r="K1607" s="2"/>
      <c r="L1607" s="2"/>
      <c r="M1607" s="2"/>
      <c r="N1607" s="2"/>
      <c r="O1607" s="2"/>
      <c r="P1607" s="2"/>
      <c r="Q1607" s="2"/>
      <c r="R1607" s="2"/>
      <c r="S1607" s="2"/>
    </row>
    <row r="1608" spans="1:19" ht="48" thickBot="1" x14ac:dyDescent="0.3">
      <c r="A1608" s="2" t="s">
        <v>4724</v>
      </c>
      <c r="B1608" s="2" t="s">
        <v>4725</v>
      </c>
      <c r="C1608" s="2"/>
      <c r="D1608" s="2" t="s">
        <v>4726</v>
      </c>
      <c r="E1608" s="2" t="s">
        <v>4727</v>
      </c>
      <c r="F1608" s="2" t="s">
        <v>9</v>
      </c>
      <c r="G1608" s="2"/>
      <c r="H1608" s="2"/>
      <c r="I1608" s="2"/>
      <c r="J1608" s="2"/>
      <c r="K1608" s="2"/>
      <c r="L1608" s="2"/>
      <c r="M1608" s="2"/>
      <c r="N1608" s="2"/>
      <c r="O1608" s="2"/>
      <c r="P1608" s="2"/>
      <c r="Q1608" s="2"/>
      <c r="R1608" s="2"/>
      <c r="S1608" s="2"/>
    </row>
    <row r="1609" spans="1:19" ht="32.25" thickBot="1" x14ac:dyDescent="0.3">
      <c r="A1609" s="2" t="s">
        <v>4728</v>
      </c>
      <c r="B1609" s="2" t="s">
        <v>4729</v>
      </c>
      <c r="C1609" s="2"/>
      <c r="D1609" s="2" t="s">
        <v>4730</v>
      </c>
      <c r="E1609" s="2" t="s">
        <v>4731</v>
      </c>
      <c r="F1609" s="2" t="s">
        <v>9</v>
      </c>
      <c r="G1609" s="2"/>
      <c r="H1609" s="2"/>
      <c r="I1609" s="2"/>
      <c r="J1609" s="2"/>
      <c r="K1609" s="2"/>
      <c r="L1609" s="2"/>
      <c r="M1609" s="2"/>
      <c r="N1609" s="2"/>
      <c r="O1609" s="2"/>
      <c r="P1609" s="2"/>
      <c r="Q1609" s="2"/>
      <c r="R1609" s="2"/>
      <c r="S1609" s="2"/>
    </row>
    <row r="1610" spans="1:19" ht="32.25" thickBot="1" x14ac:dyDescent="0.3">
      <c r="A1610" s="2" t="s">
        <v>4732</v>
      </c>
      <c r="B1610" s="2" t="s">
        <v>4729</v>
      </c>
      <c r="C1610" s="2"/>
      <c r="D1610" s="2" t="s">
        <v>4733</v>
      </c>
      <c r="E1610" s="2" t="s">
        <v>4734</v>
      </c>
      <c r="F1610" s="2" t="s">
        <v>9</v>
      </c>
      <c r="G1610" s="2"/>
      <c r="H1610" s="2"/>
      <c r="I1610" s="2"/>
      <c r="J1610" s="2"/>
      <c r="K1610" s="2"/>
      <c r="L1610" s="2"/>
      <c r="M1610" s="2"/>
      <c r="N1610" s="2"/>
      <c r="O1610" s="2"/>
      <c r="P1610" s="2"/>
      <c r="Q1610" s="2"/>
      <c r="R1610" s="2"/>
      <c r="S1610" s="2"/>
    </row>
    <row r="1611" spans="1:19" ht="32.25" thickBot="1" x14ac:dyDescent="0.3">
      <c r="A1611" s="4" t="str">
        <f ca="1">IFERROR(__xludf.DUMMYFUNCTION("""COMPUTED_VALUE"""),"Η τριτανακοπή εις το δίκαιον των διοικητικών διαφορών / Β. Μ. Ρώτη.")</f>
        <v>Η τριτανακοπή εις το δίκαιον των διοικητικών διαφορών / Β. Μ. Ρώτη.</v>
      </c>
      <c r="B1611" s="5" t="str">
        <f ca="1">IFERROR(__xludf.DUMMYFUNCTION("""COMPUTED_VALUE"""),"Ρώτης, Βάσος Μ., 1922-")</f>
        <v>Ρώτης, Βάσος Μ., 1922-</v>
      </c>
      <c r="C1611" s="5"/>
      <c r="D1611" s="4" t="str">
        <f ca="1">IFERROR(__xludf.DUMMYFUNCTION("""COMPUTED_VALUE"""),"Αθήναι : [χ.ό.], 1962.")</f>
        <v>Αθήναι : [χ.ό.], 1962.</v>
      </c>
      <c r="E1611" s="5" t="str">
        <f ca="1">IFERROR(__xludf.DUMMYFUNCTION("""COMPUTED_VALUE"""),"351.95 ΡώτΒ τ 1962")</f>
        <v>351.95 ΡώτΒ τ 1962</v>
      </c>
      <c r="F1611" s="6" t="str">
        <f ca="1">IFERROR(__xludf.DUMMYFUNCTION("""COMPUTED_VALUE"""),"Αίθουσα Δημοσίου Δικαίου")</f>
        <v>Αίθουσα Δημοσίου Δικαίου</v>
      </c>
      <c r="G1611" s="2"/>
      <c r="H1611" s="2"/>
      <c r="I1611" s="2"/>
      <c r="J1611" s="2"/>
      <c r="K1611" s="2"/>
      <c r="L1611" s="2"/>
      <c r="M1611" s="2"/>
      <c r="N1611" s="2"/>
      <c r="O1611" s="2"/>
      <c r="P1611" s="2"/>
      <c r="Q1611" s="2"/>
      <c r="R1611" s="2"/>
      <c r="S1611" s="2"/>
    </row>
    <row r="1612" spans="1:19" ht="32.25" thickBot="1" x14ac:dyDescent="0.3">
      <c r="A1612" s="2" t="s">
        <v>2408</v>
      </c>
      <c r="B1612" s="2" t="s">
        <v>2409</v>
      </c>
      <c r="C1612" s="2"/>
      <c r="D1612" s="2" t="s">
        <v>2410</v>
      </c>
      <c r="E1612" s="2" t="s">
        <v>2411</v>
      </c>
      <c r="F1612" s="2" t="s">
        <v>9</v>
      </c>
      <c r="G1612" s="2"/>
      <c r="H1612" s="2"/>
      <c r="I1612" s="2"/>
      <c r="J1612" s="2"/>
      <c r="K1612" s="2"/>
      <c r="L1612" s="2"/>
      <c r="M1612" s="2"/>
      <c r="N1612" s="2"/>
      <c r="O1612" s="2"/>
      <c r="P1612" s="2"/>
      <c r="Q1612" s="2"/>
      <c r="R1612" s="2"/>
      <c r="S1612" s="2"/>
    </row>
    <row r="1613" spans="1:19" ht="63.75" thickBot="1" x14ac:dyDescent="0.3">
      <c r="A1613" s="4" t="str">
        <f ca="1">IFERROR(__xludf.DUMMYFUNCTION("""COMPUTED_VALUE"""),"Bestuursrechtelijke toepassing en handhaving van gemeenschapsrecht in Nederland. English.;""Administrative law application and enforcement of community law in the Netherlands / edited by John A.E. Vervaele   translation")</f>
        <v>Bestuursrechtelijke toepassing en handhaving van gemeenschapsrecht in Nederland. English.;"Administrative law application and enforcement of community law in the Netherlands / edited by John A.E. Vervaele   translation</v>
      </c>
      <c r="B1613" s="5" t="str">
        <f ca="1">IFERROR(__xludf.DUMMYFUNCTION("""COMPUTED_VALUE"""),"K.A. Andrean-Gellert.""")</f>
        <v>K.A. Andrean-Gellert."</v>
      </c>
      <c r="C1613" s="5"/>
      <c r="D1613" s="4" t="str">
        <f ca="1">IFERROR(__xludf.DUMMYFUNCTION("""COMPUTED_VALUE"""),"Deventer   Boston : Kluwer Law and Taxation Publishers, 1994.")</f>
        <v>Deventer   Boston : Kluwer Law and Taxation Publishers, 1994.</v>
      </c>
      <c r="E1613" s="5" t="str">
        <f ca="1">IFERROR(__xludf.DUMMYFUNCTION("""COMPUTED_VALUE"""),"351.95(063) ALA1992 1994")</f>
        <v>351.95(063) ALA1992 1994</v>
      </c>
      <c r="F1613" s="6" t="str">
        <f ca="1">IFERROR(__xludf.DUMMYFUNCTION("""COMPUTED_VALUE"""),"Αίθουσα Δημοσίου Δικαίου")</f>
        <v>Αίθουσα Δημοσίου Δικαίου</v>
      </c>
      <c r="G1613" s="2"/>
      <c r="H1613" s="2"/>
      <c r="I1613" s="2"/>
      <c r="J1613" s="2"/>
      <c r="K1613" s="2"/>
      <c r="L1613" s="2"/>
      <c r="M1613" s="2"/>
      <c r="N1613" s="2"/>
      <c r="O1613" s="2"/>
      <c r="P1613" s="2"/>
      <c r="Q1613" s="2"/>
      <c r="R1613" s="2"/>
      <c r="S1613" s="2"/>
    </row>
    <row r="1614" spans="1:19" ht="142.5" thickBot="1" x14ac:dyDescent="0.3">
      <c r="A1614" s="2" t="s">
        <v>3385</v>
      </c>
      <c r="B1614" s="2" t="s">
        <v>3386</v>
      </c>
      <c r="C1614" s="2"/>
      <c r="D1614" s="2" t="s">
        <v>3387</v>
      </c>
      <c r="E1614" s="2" t="s">
        <v>3388</v>
      </c>
      <c r="F1614" s="2" t="s">
        <v>9</v>
      </c>
      <c r="G1614" s="2"/>
      <c r="H1614" s="2"/>
      <c r="I1614" s="2"/>
      <c r="J1614" s="2"/>
      <c r="K1614" s="2"/>
      <c r="L1614" s="2"/>
      <c r="M1614" s="2"/>
      <c r="N1614" s="2"/>
      <c r="O1614" s="2"/>
      <c r="P1614" s="2"/>
      <c r="Q1614" s="2"/>
      <c r="R1614" s="2"/>
      <c r="S1614" s="2"/>
    </row>
    <row r="1615" spans="1:19" ht="32.25" thickBot="1" x14ac:dyDescent="0.3">
      <c r="A1615" s="2" t="s">
        <v>3389</v>
      </c>
      <c r="B1615" s="2" t="s">
        <v>3390</v>
      </c>
      <c r="C1615" s="2"/>
      <c r="D1615" s="2" t="s">
        <v>3391</v>
      </c>
      <c r="E1615" s="2" t="s">
        <v>3392</v>
      </c>
      <c r="F1615" s="2" t="s">
        <v>9</v>
      </c>
      <c r="G1615" s="2"/>
      <c r="H1615" s="2"/>
      <c r="I1615" s="2"/>
      <c r="J1615" s="2"/>
      <c r="K1615" s="2"/>
      <c r="L1615" s="2"/>
      <c r="M1615" s="2"/>
      <c r="N1615" s="2"/>
      <c r="O1615" s="2"/>
      <c r="P1615" s="2"/>
      <c r="Q1615" s="2"/>
      <c r="R1615" s="2"/>
      <c r="S1615" s="2"/>
    </row>
    <row r="1616" spans="1:19" ht="32.25" thickBot="1" x14ac:dyDescent="0.3">
      <c r="A1616" s="2" t="s">
        <v>4735</v>
      </c>
      <c r="B1616" s="2" t="s">
        <v>4736</v>
      </c>
      <c r="C1616" s="2"/>
      <c r="D1616" s="2" t="s">
        <v>4737</v>
      </c>
      <c r="E1616" s="2" t="s">
        <v>4738</v>
      </c>
      <c r="F1616" s="2" t="s">
        <v>9</v>
      </c>
      <c r="G1616" s="2"/>
      <c r="H1616" s="2"/>
      <c r="I1616" s="2"/>
      <c r="J1616" s="2"/>
      <c r="K1616" s="2"/>
      <c r="L1616" s="2"/>
      <c r="M1616" s="2"/>
      <c r="N1616" s="2"/>
      <c r="O1616" s="2"/>
      <c r="P1616" s="2"/>
      <c r="Q1616" s="2"/>
      <c r="R1616" s="2"/>
      <c r="S1616" s="2"/>
    </row>
    <row r="1617" spans="1:21" ht="79.5" thickBot="1" x14ac:dyDescent="0.3">
      <c r="A1617" s="2" t="s">
        <v>1504</v>
      </c>
      <c r="B1617" s="2"/>
      <c r="C1617" s="2"/>
      <c r="D1617" s="2" t="s">
        <v>489</v>
      </c>
      <c r="E1617" s="2" t="s">
        <v>1505</v>
      </c>
      <c r="F1617" s="2" t="s">
        <v>9</v>
      </c>
      <c r="G1617" s="2"/>
      <c r="H1617" s="2"/>
      <c r="I1617" s="2"/>
      <c r="J1617" s="2"/>
      <c r="K1617" s="2"/>
      <c r="L1617" s="2"/>
      <c r="M1617" s="2"/>
      <c r="N1617" s="2"/>
      <c r="O1617" s="2"/>
      <c r="P1617" s="2"/>
      <c r="Q1617" s="2"/>
      <c r="R1617" s="2"/>
      <c r="S1617" s="2"/>
    </row>
    <row r="1618" spans="1:21" ht="32.25" thickBot="1" x14ac:dyDescent="0.3">
      <c r="A1618" s="4" t="str">
        <f ca="1">IFERROR(__xludf.DUMMYFUNCTION("""COMPUTED_VALUE"""),"Κώδιξ οργανισμού φορολογικών δικαστηρίων και κώδιξ φορολογικής δικονομίας / Ηλ. Γ. Κυριακόπουλου.")</f>
        <v>Κώδιξ οργανισμού φορολογικών δικαστηρίων και κώδιξ φορολογικής δικονομίας / Ηλ. Γ. Κυριακόπουλου.</v>
      </c>
      <c r="B1618" s="5" t="str">
        <f ca="1">IFERROR(__xludf.DUMMYFUNCTION("""COMPUTED_VALUE"""),"Κυριακόπουλος, Ηλίας Γ.")</f>
        <v>Κυριακόπουλος, Ηλίας Γ.</v>
      </c>
      <c r="C1618" s="5"/>
      <c r="D1618" s="4" t="str">
        <f ca="1">IFERROR(__xludf.DUMMYFUNCTION("""COMPUTED_VALUE"""),"Αθήναι   Θεσσαλονίκη : Π. Σάκκουλα, [196-?]")</f>
        <v>Αθήναι   Θεσσαλονίκη : Π. Σάκκουλα, [196-?]</v>
      </c>
      <c r="E1618" s="5" t="str">
        <f ca="1">IFERROR(__xludf.DUMMYFUNCTION("""COMPUTED_VALUE"""),"351.95(495)ΚΩΔ ΚυρΗ κ [196-?]")</f>
        <v>351.95(495)ΚΩΔ ΚυρΗ κ [196-?]</v>
      </c>
      <c r="F1618" s="6" t="str">
        <f ca="1">IFERROR(__xludf.DUMMYFUNCTION("""COMPUTED_VALUE"""),"Αίθουσα Δημοσίου Δικαίου")</f>
        <v>Αίθουσα Δημοσίου Δικαίου</v>
      </c>
      <c r="G1618" s="2"/>
      <c r="H1618" s="2"/>
      <c r="I1618" s="2"/>
      <c r="J1618" s="2"/>
      <c r="K1618" s="2"/>
      <c r="L1618" s="2"/>
      <c r="M1618" s="2"/>
      <c r="N1618" s="2"/>
      <c r="O1618" s="2"/>
      <c r="P1618" s="2"/>
      <c r="Q1618" s="2"/>
      <c r="R1618" s="2"/>
      <c r="S1618" s="2"/>
    </row>
    <row r="1619" spans="1:21" ht="32.25" thickBot="1" x14ac:dyDescent="0.3">
      <c r="A1619" s="2" t="s">
        <v>2412</v>
      </c>
      <c r="B1619" s="2" t="s">
        <v>2413</v>
      </c>
      <c r="C1619" s="2" t="s">
        <v>2414</v>
      </c>
      <c r="D1619" s="2" t="s">
        <v>489</v>
      </c>
      <c r="E1619" s="2" t="s">
        <v>2415</v>
      </c>
      <c r="F1619" s="2" t="s">
        <v>9</v>
      </c>
      <c r="G1619" s="2"/>
      <c r="H1619" s="2"/>
      <c r="I1619" s="2"/>
      <c r="J1619" s="2"/>
      <c r="K1619" s="2"/>
      <c r="L1619" s="2"/>
      <c r="M1619" s="2"/>
      <c r="N1619" s="2"/>
      <c r="O1619" s="2"/>
      <c r="P1619" s="2"/>
      <c r="Q1619" s="2"/>
      <c r="R1619" s="2"/>
      <c r="S1619" s="2"/>
    </row>
    <row r="1620" spans="1:21" ht="32.25" thickBot="1" x14ac:dyDescent="0.3">
      <c r="A1620" s="2" t="s">
        <v>4739</v>
      </c>
      <c r="B1620" s="2" t="s">
        <v>4740</v>
      </c>
      <c r="C1620" s="2" t="s">
        <v>21</v>
      </c>
      <c r="D1620" s="2" t="s">
        <v>4741</v>
      </c>
      <c r="E1620" s="2" t="s">
        <v>4742</v>
      </c>
      <c r="F1620" s="2" t="s">
        <v>9</v>
      </c>
      <c r="G1620" s="2"/>
      <c r="H1620" s="2"/>
      <c r="I1620" s="2"/>
      <c r="J1620" s="2"/>
      <c r="K1620" s="2"/>
      <c r="L1620" s="2"/>
      <c r="M1620" s="2"/>
      <c r="N1620" s="2"/>
      <c r="O1620" s="2"/>
      <c r="P1620" s="2"/>
      <c r="Q1620" s="2"/>
      <c r="R1620" s="2"/>
      <c r="S1620" s="2"/>
    </row>
    <row r="1621" spans="1:21" ht="79.5" thickBot="1" x14ac:dyDescent="0.3">
      <c r="A1621" s="2" t="s">
        <v>4953</v>
      </c>
      <c r="B1621" s="2"/>
      <c r="C1621" s="2"/>
      <c r="D1621" s="2" t="s">
        <v>4954</v>
      </c>
      <c r="E1621" s="2" t="s">
        <v>4955</v>
      </c>
      <c r="F1621" s="2" t="s">
        <v>9</v>
      </c>
      <c r="G1621" s="2"/>
      <c r="H1621" s="2"/>
      <c r="I1621" s="2"/>
      <c r="J1621" s="2"/>
      <c r="K1621" s="2"/>
      <c r="L1621" s="2"/>
      <c r="M1621" s="2"/>
      <c r="N1621" s="2"/>
      <c r="O1621" s="2"/>
      <c r="P1621" s="2"/>
      <c r="Q1621" s="2"/>
      <c r="R1621" s="2"/>
      <c r="S1621" s="2"/>
    </row>
    <row r="1622" spans="1:21" ht="32.25" thickBot="1" x14ac:dyDescent="0.3">
      <c r="A1622" s="2" t="s">
        <v>5475</v>
      </c>
      <c r="B1622" s="2" t="s">
        <v>5476</v>
      </c>
      <c r="C1622" s="2"/>
      <c r="D1622" s="2" t="s">
        <v>5477</v>
      </c>
      <c r="E1622" s="2" t="s">
        <v>5478</v>
      </c>
      <c r="F1622" s="2" t="s">
        <v>7</v>
      </c>
      <c r="G1622" s="2"/>
      <c r="H1622" s="2"/>
      <c r="I1622" s="2"/>
      <c r="J1622" s="2"/>
      <c r="K1622" s="2"/>
      <c r="L1622" s="2"/>
      <c r="M1622" s="2"/>
      <c r="N1622" s="2"/>
      <c r="O1622" s="2"/>
      <c r="P1622" s="2"/>
      <c r="Q1622" s="2"/>
      <c r="R1622" s="2"/>
      <c r="S1622" s="2"/>
    </row>
    <row r="1623" spans="1:21" ht="48" thickBot="1" x14ac:dyDescent="0.3">
      <c r="A1623" s="4" t="str">
        <f ca="1">IFERROR(__xludf.DUMMYFUNCTION("""COMPUTED_VALUE"""),"Στρατιωτικές συντάξεις : νομικό πλαίσιο και προοπτική μιας νέας αρχιτεκτονικής / Ηρακλής Πατεράκης   πρόλογος Πατρίνα Παπαρρηγοπούλου - Πεχλιβανίδη.")</f>
        <v>Στρατιωτικές συντάξεις : νομικό πλαίσιο και προοπτική μιας νέας αρχιτεκτονικής / Ηρακλής Πατεράκης   πρόλογος Πατρίνα Παπαρρηγοπούλου - Πεχλιβανίδη.</v>
      </c>
      <c r="B1623" s="5" t="str">
        <f ca="1">IFERROR(__xludf.DUMMYFUNCTION("""COMPUTED_VALUE"""),"Πατεράκης, Ηρακλής.")</f>
        <v>Πατεράκης, Ηρακλής.</v>
      </c>
      <c r="C1623" s="5"/>
      <c r="D1623" s="4" t="str">
        <f ca="1">IFERROR(__xludf.DUMMYFUNCTION("""COMPUTED_VALUE"""),"Αθήνα : Νομική Βιβλιοθήκη, 2023.")</f>
        <v>Αθήνα : Νομική Βιβλιοθήκη, 2023.</v>
      </c>
      <c r="E1623" s="5" t="str">
        <f ca="1">IFERROR(__xludf.DUMMYFUNCTION("""COMPUTED_VALUE"""),"355.291.1 ΠατΗ σ 2023")</f>
        <v>355.291.1 ΠατΗ σ 2023</v>
      </c>
      <c r="F1623" s="6" t="str">
        <f ca="1">IFERROR(__xludf.DUMMYFUNCTION("""COMPUTED_VALUE"""),"Αίθουσα Δημοσίου Δικαίου")</f>
        <v>Αίθουσα Δημοσίου Δικαίου</v>
      </c>
      <c r="G1623" s="2"/>
      <c r="H1623" s="2"/>
      <c r="I1623" s="2"/>
      <c r="J1623" s="2"/>
      <c r="K1623" s="2"/>
      <c r="L1623" s="2"/>
      <c r="M1623" s="2"/>
      <c r="N1623" s="2"/>
      <c r="O1623" s="2"/>
      <c r="P1623" s="2"/>
      <c r="Q1623" s="2"/>
      <c r="R1623" s="2"/>
      <c r="S1623" s="2"/>
    </row>
    <row r="1624" spans="1:21" ht="32.25" thickBot="1" x14ac:dyDescent="0.3">
      <c r="A1624" s="2" t="s">
        <v>3785</v>
      </c>
      <c r="B1624" s="2" t="s">
        <v>3786</v>
      </c>
      <c r="C1624" s="2"/>
      <c r="D1624" s="2" t="s">
        <v>3787</v>
      </c>
      <c r="E1624" s="2" t="s">
        <v>3788</v>
      </c>
      <c r="F1624" s="2" t="s">
        <v>7</v>
      </c>
      <c r="G1624" s="2"/>
      <c r="H1624" s="2"/>
      <c r="I1624" s="2"/>
      <c r="J1624" s="2"/>
      <c r="K1624" s="2"/>
      <c r="L1624" s="2"/>
      <c r="M1624" s="2"/>
      <c r="N1624" s="2"/>
      <c r="O1624" s="2"/>
      <c r="P1624" s="2"/>
      <c r="Q1624" s="2"/>
      <c r="R1624" s="2"/>
      <c r="S1624" s="2"/>
    </row>
    <row r="1625" spans="1:21" ht="48" thickBot="1" x14ac:dyDescent="0.3">
      <c r="A1625" s="2" t="s">
        <v>959</v>
      </c>
      <c r="B1625" s="2" t="s">
        <v>960</v>
      </c>
      <c r="C1625" s="2"/>
      <c r="D1625" s="2" t="s">
        <v>961</v>
      </c>
      <c r="E1625" s="2" t="s">
        <v>962</v>
      </c>
      <c r="F1625" s="2" t="s">
        <v>8</v>
      </c>
      <c r="G1625" s="2"/>
      <c r="H1625" s="2"/>
      <c r="I1625" s="2"/>
      <c r="J1625" s="2"/>
      <c r="K1625" s="2"/>
      <c r="L1625" s="2"/>
      <c r="M1625" s="2"/>
      <c r="N1625" s="2"/>
      <c r="O1625" s="2"/>
      <c r="P1625" s="2"/>
      <c r="Q1625" s="2"/>
      <c r="R1625" s="2"/>
      <c r="S1625" s="2"/>
    </row>
    <row r="1626" spans="1:21" ht="48" thickBot="1" x14ac:dyDescent="0.3">
      <c r="A1626" s="2" t="s">
        <v>2416</v>
      </c>
      <c r="B1626" s="2"/>
      <c r="C1626" s="2" t="s">
        <v>824</v>
      </c>
      <c r="D1626" s="2" t="s">
        <v>2417</v>
      </c>
      <c r="E1626" s="2" t="s">
        <v>2418</v>
      </c>
      <c r="F1626" s="2" t="s">
        <v>12</v>
      </c>
      <c r="G1626" s="2"/>
      <c r="H1626" s="2"/>
      <c r="I1626" s="2"/>
      <c r="J1626" s="2"/>
      <c r="K1626" s="2"/>
      <c r="L1626" s="2"/>
      <c r="M1626" s="2"/>
      <c r="N1626" s="2"/>
      <c r="O1626" s="2"/>
      <c r="P1626" s="2"/>
      <c r="Q1626" s="2"/>
      <c r="R1626" s="2"/>
      <c r="S1626" s="2"/>
    </row>
    <row r="1627" spans="1:21" ht="48" thickBot="1" x14ac:dyDescent="0.3">
      <c r="A1627" s="2" t="s">
        <v>2416</v>
      </c>
      <c r="B1627" s="2"/>
      <c r="C1627" s="2" t="s">
        <v>824</v>
      </c>
      <c r="D1627" s="2" t="s">
        <v>2417</v>
      </c>
      <c r="E1627" s="2" t="s">
        <v>2419</v>
      </c>
      <c r="F1627" s="2" t="s">
        <v>12</v>
      </c>
      <c r="G1627" s="2"/>
      <c r="H1627" s="2"/>
      <c r="I1627" s="2"/>
      <c r="J1627" s="2"/>
      <c r="K1627" s="2"/>
      <c r="L1627" s="2"/>
      <c r="M1627" s="2"/>
      <c r="N1627" s="2"/>
      <c r="O1627" s="2"/>
      <c r="P1627" s="2"/>
      <c r="Q1627" s="2"/>
      <c r="R1627" s="2"/>
      <c r="S1627" s="2"/>
    </row>
    <row r="1628" spans="1:21" ht="48" thickBot="1" x14ac:dyDescent="0.3">
      <c r="A1628" s="2" t="s">
        <v>2416</v>
      </c>
      <c r="B1628" s="2"/>
      <c r="C1628" s="2" t="s">
        <v>824</v>
      </c>
      <c r="D1628" s="2" t="s">
        <v>2417</v>
      </c>
      <c r="E1628" s="2" t="s">
        <v>2420</v>
      </c>
      <c r="F1628" s="2" t="s">
        <v>12</v>
      </c>
      <c r="G1628" s="2"/>
      <c r="H1628" s="2"/>
      <c r="I1628" s="2"/>
      <c r="J1628" s="2"/>
      <c r="K1628" s="2"/>
      <c r="L1628" s="2"/>
      <c r="M1628" s="2"/>
      <c r="N1628" s="2"/>
      <c r="O1628" s="2"/>
      <c r="P1628" s="2"/>
      <c r="Q1628" s="2"/>
      <c r="R1628" s="2"/>
      <c r="S1628" s="2"/>
    </row>
    <row r="1629" spans="1:21" ht="32.25" thickBot="1" x14ac:dyDescent="0.3">
      <c r="A1629" s="2" t="s">
        <v>1506</v>
      </c>
      <c r="B1629" s="2" t="s">
        <v>1507</v>
      </c>
      <c r="C1629" s="2"/>
      <c r="D1629" s="2" t="s">
        <v>1508</v>
      </c>
      <c r="E1629" s="2" t="s">
        <v>1509</v>
      </c>
      <c r="F1629" s="2" t="s">
        <v>12</v>
      </c>
      <c r="G1629" s="2"/>
      <c r="H1629" s="2"/>
      <c r="I1629" s="2"/>
      <c r="J1629" s="2"/>
      <c r="K1629" s="2"/>
      <c r="L1629" s="2"/>
      <c r="M1629" s="2"/>
      <c r="N1629" s="2"/>
      <c r="O1629" s="2"/>
      <c r="P1629" s="2"/>
      <c r="Q1629" s="2"/>
      <c r="R1629" s="2"/>
      <c r="S1629" s="2"/>
      <c r="T1629" s="2"/>
      <c r="U1629" s="2"/>
    </row>
    <row r="1630" spans="1:21" ht="48" thickBot="1" x14ac:dyDescent="0.3">
      <c r="A1630" s="2" t="s">
        <v>4032</v>
      </c>
      <c r="B1630" s="2" t="s">
        <v>4033</v>
      </c>
      <c r="C1630" s="2" t="s">
        <v>4034</v>
      </c>
      <c r="D1630" s="2" t="s">
        <v>4035</v>
      </c>
      <c r="E1630" s="2" t="s">
        <v>4036</v>
      </c>
      <c r="F1630" s="2" t="s">
        <v>4037</v>
      </c>
      <c r="G1630" s="2"/>
      <c r="H1630" s="2"/>
      <c r="I1630" s="2"/>
      <c r="J1630" s="2"/>
      <c r="K1630" s="2"/>
      <c r="L1630" s="2"/>
      <c r="M1630" s="2"/>
      <c r="N1630" s="2"/>
      <c r="O1630" s="2"/>
      <c r="P1630" s="2"/>
      <c r="Q1630" s="2"/>
      <c r="R1630" s="2"/>
      <c r="S1630" s="2"/>
      <c r="T1630" s="2"/>
      <c r="U1630" s="2"/>
    </row>
    <row r="1631" spans="1:21" ht="32.25" thickBot="1" x14ac:dyDescent="0.3">
      <c r="A1631" s="2" t="s">
        <v>49</v>
      </c>
      <c r="B1631" s="2" t="s">
        <v>50</v>
      </c>
      <c r="C1631" s="2"/>
      <c r="D1631" s="2" t="s">
        <v>48</v>
      </c>
      <c r="E1631" s="2" t="s">
        <v>47</v>
      </c>
      <c r="F1631" s="2" t="s">
        <v>12</v>
      </c>
      <c r="G1631" s="2"/>
      <c r="H1631" s="2"/>
      <c r="I1631" s="2"/>
      <c r="J1631" s="2"/>
      <c r="K1631" s="2"/>
      <c r="L1631" s="2"/>
      <c r="M1631" s="2"/>
      <c r="N1631" s="2"/>
      <c r="O1631" s="2"/>
      <c r="P1631" s="2"/>
      <c r="Q1631" s="2"/>
      <c r="R1631" s="2"/>
      <c r="S1631" s="2"/>
      <c r="T1631" s="2"/>
      <c r="U1631" s="2"/>
    </row>
    <row r="1632" spans="1:21" ht="32.25" thickBot="1" x14ac:dyDescent="0.3">
      <c r="A1632" s="2" t="s">
        <v>4002</v>
      </c>
      <c r="B1632" s="2" t="s">
        <v>4003</v>
      </c>
      <c r="C1632" s="2"/>
      <c r="D1632" s="2" t="s">
        <v>4004</v>
      </c>
      <c r="E1632" s="2" t="s">
        <v>4005</v>
      </c>
      <c r="F1632" s="2" t="s">
        <v>12</v>
      </c>
      <c r="G1632" s="2"/>
      <c r="H1632" s="2"/>
      <c r="I1632" s="2"/>
      <c r="J1632" s="2"/>
      <c r="K1632" s="2"/>
      <c r="L1632" s="2"/>
      <c r="M1632" s="2"/>
      <c r="N1632" s="2"/>
      <c r="O1632" s="2"/>
      <c r="P1632" s="2"/>
      <c r="Q1632" s="2"/>
      <c r="R1632" s="2"/>
      <c r="S1632" s="2"/>
      <c r="T1632" s="2"/>
      <c r="U1632" s="2"/>
    </row>
    <row r="1633" spans="1:21" ht="48" thickBot="1" x14ac:dyDescent="0.3">
      <c r="A1633" s="2" t="s">
        <v>105</v>
      </c>
      <c r="B1633" s="2"/>
      <c r="C1633" s="2"/>
      <c r="D1633" s="2" t="s">
        <v>104</v>
      </c>
      <c r="E1633" s="2" t="s">
        <v>103</v>
      </c>
      <c r="F1633" s="2" t="s">
        <v>11</v>
      </c>
      <c r="G1633" s="2"/>
      <c r="H1633" s="2"/>
      <c r="I1633" s="2"/>
      <c r="J1633" s="2"/>
      <c r="K1633" s="2"/>
      <c r="L1633" s="2"/>
      <c r="M1633" s="2"/>
      <c r="N1633" s="2"/>
      <c r="O1633" s="2"/>
      <c r="P1633" s="2"/>
      <c r="Q1633" s="2"/>
      <c r="R1633" s="2"/>
      <c r="S1633" s="2"/>
      <c r="T1633" s="2"/>
      <c r="U1633" s="2"/>
    </row>
    <row r="1634" spans="1:21" ht="63.75" thickBot="1" x14ac:dyDescent="0.3">
      <c r="A1634" s="2" t="s">
        <v>112</v>
      </c>
      <c r="B1634" s="2" t="s">
        <v>113</v>
      </c>
      <c r="C1634" s="2"/>
      <c r="D1634" s="2" t="s">
        <v>111</v>
      </c>
      <c r="E1634" s="2" t="s">
        <v>110</v>
      </c>
      <c r="F1634" s="2" t="s">
        <v>12</v>
      </c>
      <c r="G1634" s="2"/>
      <c r="H1634" s="2"/>
      <c r="I1634" s="2"/>
      <c r="J1634" s="2"/>
      <c r="K1634" s="2"/>
      <c r="L1634" s="2"/>
      <c r="M1634" s="2"/>
      <c r="N1634" s="2"/>
      <c r="O1634" s="2"/>
      <c r="P1634" s="2"/>
      <c r="Q1634" s="2"/>
      <c r="R1634" s="2"/>
      <c r="S1634" s="2"/>
      <c r="T1634" s="2"/>
      <c r="U1634" s="2"/>
    </row>
    <row r="1635" spans="1:21" ht="57" customHeight="1" thickBot="1" x14ac:dyDescent="0.3">
      <c r="A1635" s="2" t="s">
        <v>4006</v>
      </c>
      <c r="B1635" s="2" t="s">
        <v>1001</v>
      </c>
      <c r="C1635" s="2" t="s">
        <v>4007</v>
      </c>
      <c r="D1635" s="2" t="s">
        <v>4008</v>
      </c>
      <c r="E1635" s="2" t="s">
        <v>4009</v>
      </c>
      <c r="F1635" s="2" t="s">
        <v>12</v>
      </c>
      <c r="G1635" s="2"/>
      <c r="H1635" s="2"/>
      <c r="I1635" s="2"/>
      <c r="J1635" s="2"/>
      <c r="K1635" s="2"/>
      <c r="L1635" s="2"/>
      <c r="M1635" s="2"/>
      <c r="N1635" s="2"/>
      <c r="O1635" s="2"/>
      <c r="P1635" s="2"/>
      <c r="Q1635" s="2"/>
      <c r="R1635" s="2"/>
      <c r="S1635" s="2"/>
      <c r="T1635" s="2"/>
      <c r="U1635" s="2"/>
    </row>
    <row r="1636" spans="1:21" ht="40.5" customHeight="1" thickBot="1" x14ac:dyDescent="0.3">
      <c r="A1636" s="2" t="s">
        <v>963</v>
      </c>
      <c r="B1636" s="2" t="s">
        <v>964</v>
      </c>
      <c r="C1636" s="2" t="s">
        <v>908</v>
      </c>
      <c r="D1636" s="2" t="s">
        <v>965</v>
      </c>
      <c r="E1636" s="2" t="s">
        <v>966</v>
      </c>
      <c r="F1636" s="2" t="s">
        <v>8</v>
      </c>
      <c r="G1636" s="2"/>
      <c r="H1636" s="2"/>
      <c r="I1636" s="2"/>
      <c r="J1636" s="2"/>
      <c r="K1636" s="2"/>
      <c r="L1636" s="2"/>
      <c r="M1636" s="2"/>
      <c r="N1636" s="2"/>
      <c r="O1636" s="2"/>
      <c r="P1636" s="2"/>
      <c r="Q1636" s="2"/>
      <c r="R1636" s="2"/>
      <c r="S1636" s="2"/>
      <c r="T1636" s="2"/>
      <c r="U1636" s="2"/>
    </row>
    <row r="1637" spans="1:21" ht="48" thickBot="1" x14ac:dyDescent="0.3">
      <c r="A1637" s="2" t="s">
        <v>186</v>
      </c>
      <c r="B1637" s="2"/>
      <c r="C1637" s="2"/>
      <c r="D1637" s="2" t="s">
        <v>185</v>
      </c>
      <c r="E1637" s="2" t="s">
        <v>184</v>
      </c>
      <c r="F1637" s="2" t="s">
        <v>12</v>
      </c>
      <c r="G1637" s="2"/>
      <c r="H1637" s="2"/>
      <c r="I1637" s="2"/>
      <c r="J1637" s="2"/>
      <c r="K1637" s="2"/>
      <c r="L1637" s="2"/>
      <c r="M1637" s="2"/>
      <c r="N1637" s="2"/>
      <c r="O1637" s="2"/>
      <c r="P1637" s="2"/>
      <c r="Q1637" s="2"/>
      <c r="R1637" s="2"/>
      <c r="S1637" s="2"/>
      <c r="T1637" s="2"/>
      <c r="U1637" s="2"/>
    </row>
    <row r="1638" spans="1:21" ht="32.25" thickBot="1" x14ac:dyDescent="0.3">
      <c r="A1638" s="2" t="s">
        <v>5479</v>
      </c>
      <c r="B1638" s="2" t="s">
        <v>5480</v>
      </c>
      <c r="C1638" s="2"/>
      <c r="D1638" s="2" t="s">
        <v>5481</v>
      </c>
      <c r="E1638" s="2" t="s">
        <v>5482</v>
      </c>
      <c r="F1638" s="2" t="s">
        <v>12</v>
      </c>
      <c r="G1638" s="2"/>
      <c r="H1638" s="2"/>
      <c r="I1638" s="2"/>
      <c r="J1638" s="2"/>
      <c r="K1638" s="2"/>
      <c r="L1638" s="2"/>
      <c r="M1638" s="2"/>
      <c r="N1638" s="2"/>
      <c r="O1638" s="2"/>
      <c r="P1638" s="2"/>
      <c r="Q1638" s="2"/>
      <c r="R1638" s="2"/>
      <c r="S1638" s="2"/>
      <c r="T1638" s="2"/>
      <c r="U1638" s="2"/>
    </row>
    <row r="1639" spans="1:21" ht="48" thickBot="1" x14ac:dyDescent="0.3">
      <c r="A1639" s="2" t="s">
        <v>87</v>
      </c>
      <c r="B1639" s="2" t="s">
        <v>88</v>
      </c>
      <c r="C1639" s="2"/>
      <c r="D1639" s="2" t="s">
        <v>86</v>
      </c>
      <c r="E1639" s="2" t="s">
        <v>85</v>
      </c>
      <c r="F1639" s="2" t="s">
        <v>12</v>
      </c>
      <c r="G1639" s="2"/>
      <c r="H1639" s="2"/>
      <c r="I1639" s="2"/>
      <c r="J1639" s="2"/>
      <c r="K1639" s="2"/>
      <c r="L1639" s="2"/>
      <c r="M1639" s="2"/>
      <c r="N1639" s="2"/>
      <c r="O1639" s="2"/>
      <c r="P1639" s="2"/>
      <c r="Q1639" s="2"/>
      <c r="R1639" s="2"/>
      <c r="S1639" s="2"/>
      <c r="T1639" s="2"/>
      <c r="U1639" s="2"/>
    </row>
    <row r="1640" spans="1:21" ht="48" thickBot="1" x14ac:dyDescent="0.3">
      <c r="A1640" s="2" t="s">
        <v>91</v>
      </c>
      <c r="B1640" s="2" t="s">
        <v>92</v>
      </c>
      <c r="C1640" s="2"/>
      <c r="D1640" s="2" t="s">
        <v>90</v>
      </c>
      <c r="E1640" s="2" t="s">
        <v>89</v>
      </c>
      <c r="F1640" s="2" t="s">
        <v>12</v>
      </c>
      <c r="G1640" s="2"/>
      <c r="H1640" s="2"/>
      <c r="I1640" s="2"/>
      <c r="J1640" s="2"/>
      <c r="K1640" s="2"/>
      <c r="L1640" s="2"/>
      <c r="M1640" s="2"/>
      <c r="N1640" s="2"/>
      <c r="O1640" s="2"/>
      <c r="P1640" s="2"/>
      <c r="Q1640" s="2"/>
      <c r="R1640" s="2"/>
      <c r="S1640" s="2"/>
      <c r="T1640" s="2"/>
      <c r="U1640" s="2"/>
    </row>
    <row r="1641" spans="1:21" ht="54.75" customHeight="1" thickBot="1" x14ac:dyDescent="0.3">
      <c r="A1641" s="2" t="s">
        <v>130</v>
      </c>
      <c r="B1641" s="2"/>
      <c r="C1641" s="2"/>
      <c r="D1641" s="2" t="s">
        <v>129</v>
      </c>
      <c r="E1641" s="2" t="s">
        <v>128</v>
      </c>
      <c r="F1641" s="2" t="s">
        <v>11</v>
      </c>
      <c r="G1641" s="2"/>
      <c r="H1641" s="2"/>
      <c r="I1641" s="2"/>
      <c r="J1641" s="2"/>
      <c r="K1641" s="2"/>
      <c r="L1641" s="2"/>
      <c r="M1641" s="2"/>
      <c r="N1641" s="2"/>
      <c r="O1641" s="2"/>
      <c r="P1641" s="2"/>
      <c r="Q1641" s="2"/>
      <c r="R1641" s="2"/>
      <c r="S1641" s="2"/>
      <c r="T1641" s="2"/>
      <c r="U1641" s="2"/>
    </row>
    <row r="1642" spans="1:21" ht="48" thickBot="1" x14ac:dyDescent="0.3">
      <c r="A1642" s="4" t="str">
        <f ca="1">IFERROR(__xludf.DUMMYFUNCTION("""COMPUTED_VALUE"""),"The elements of style / by William Strunk Jr.   with revisions, an introduction, and a chapter on writing by E.B. White.")</f>
        <v>The elements of style / by William Strunk Jr.   with revisions, an introduction, and a chapter on writing by E.B. White.</v>
      </c>
      <c r="B1642" s="5" t="str">
        <f ca="1">IFERROR(__xludf.DUMMYFUNCTION("""COMPUTED_VALUE"""),"Strunk, William, 1869-1946.")</f>
        <v>Strunk, William, 1869-1946.</v>
      </c>
      <c r="C1642" s="5" t="str">
        <f ca="1">IFERROR(__xludf.DUMMYFUNCTION("""COMPUTED_VALUE"""),"50th Anniversary ed.")</f>
        <v>50th Anniversary ed.</v>
      </c>
      <c r="D1642" s="4" t="str">
        <f ca="1">IFERROR(__xludf.DUMMYFUNCTION("""COMPUTED_VALUE"""),"New York : Pearson Longman, c2009.")</f>
        <v>New York : Pearson Longman, c2009.</v>
      </c>
      <c r="E1642" s="5" t="str">
        <f ca="1">IFERROR(__xludf.DUMMYFUNCTION("""COMPUTED_VALUE"""),"808 StrW e 2009")</f>
        <v>808 StrW e 2009</v>
      </c>
      <c r="F1642" s="6" t="str">
        <f ca="1">IFERROR(__xludf.DUMMYFUNCTION("""COMPUTED_VALUE"""),"Αίθουσα Ιστορίας, Θεωρίας και Φιλοσοφίας του Δικαίου")</f>
        <v>Αίθουσα Ιστορίας, Θεωρίας και Φιλοσοφίας του Δικαίου</v>
      </c>
      <c r="G1642" s="2"/>
      <c r="H1642" s="2"/>
      <c r="I1642" s="2"/>
      <c r="J1642" s="2"/>
      <c r="K1642" s="2"/>
      <c r="L1642" s="2"/>
      <c r="M1642" s="2"/>
      <c r="N1642" s="2"/>
      <c r="O1642" s="2"/>
      <c r="P1642" s="2"/>
      <c r="Q1642" s="2"/>
      <c r="R1642" s="2"/>
      <c r="S1642" s="2"/>
      <c r="T1642" s="2"/>
      <c r="U1642" s="2"/>
    </row>
    <row r="1643" spans="1:21" ht="32.25" thickBot="1" x14ac:dyDescent="0.3">
      <c r="A1643" s="4" t="str">
        <f ca="1">IFERROR(__xludf.DUMMYFUNCTION("""COMPUTED_VALUE"""),"Αγγλικά για τις εξετάσεις ΕΣΔΔΑ : 11 πρότυπα tests με τις απαντήσεις τους/ Μαριαλένα Ποντικάκου.")</f>
        <v>Αγγλικά για τις εξετάσεις ΕΣΔΔΑ : 11 πρότυπα tests με τις απαντήσεις τους/ Μαριαλένα Ποντικάκου.</v>
      </c>
      <c r="B1643" s="5" t="str">
        <f ca="1">IFERROR(__xludf.DUMMYFUNCTION("""COMPUTED_VALUE"""),"Ποντικάκου, Μαριαλένα.")</f>
        <v>Ποντικάκου, Μαριαλένα.</v>
      </c>
      <c r="C1643" s="5"/>
      <c r="D1643" s="4" t="str">
        <f ca="1">IFERROR(__xludf.DUMMYFUNCTION("""COMPUTED_VALUE"""),"Αθήνα : Νομική Βιβλιοθήκη, 2023.")</f>
        <v>Αθήνα : Νομική Βιβλιοθήκη, 2023.</v>
      </c>
      <c r="E1643" s="5" t="str">
        <f ca="1">IFERROR(__xludf.DUMMYFUNCTION("""COMPUTED_VALUE"""),"811.111(079.1) ΠονΜ α 2023")</f>
        <v>811.111(079.1) ΠονΜ α 2023</v>
      </c>
      <c r="F1643" s="6" t="str">
        <f ca="1">IFERROR(__xludf.DUMMYFUNCTION("""COMPUTED_VALUE"""),"Αίθουσα Ιστορίας, Θεωρίας και Φιλοσοφίας του Δικαίου")</f>
        <v>Αίθουσα Ιστορίας, Θεωρίας και Φιλοσοφίας του Δικαίου</v>
      </c>
      <c r="G1643" s="2"/>
      <c r="H1643" s="2"/>
      <c r="I1643" s="2"/>
      <c r="J1643" s="2"/>
      <c r="K1643" s="2"/>
      <c r="L1643" s="2"/>
      <c r="M1643" s="2"/>
      <c r="N1643" s="2"/>
      <c r="O1643" s="2"/>
      <c r="P1643" s="2"/>
      <c r="Q1643" s="2"/>
      <c r="R1643" s="2"/>
      <c r="S1643" s="2"/>
      <c r="T1643" s="2"/>
      <c r="U1643" s="2"/>
    </row>
    <row r="1644" spans="1:21" ht="48" thickBot="1" x14ac:dyDescent="0.3">
      <c r="A1644" s="2" t="s">
        <v>967</v>
      </c>
      <c r="B1644" s="2" t="s">
        <v>968</v>
      </c>
      <c r="C1644" s="2" t="s">
        <v>970</v>
      </c>
      <c r="D1644" s="2" t="s">
        <v>969</v>
      </c>
      <c r="E1644" s="2" t="s">
        <v>971</v>
      </c>
      <c r="F1644" s="2" t="s">
        <v>6</v>
      </c>
      <c r="G1644" s="2"/>
      <c r="H1644" s="2"/>
      <c r="I1644" s="2"/>
      <c r="J1644" s="2"/>
      <c r="K1644" s="2"/>
      <c r="L1644" s="2"/>
      <c r="M1644" s="2"/>
      <c r="N1644" s="2"/>
      <c r="O1644" s="2"/>
      <c r="P1644" s="2"/>
      <c r="Q1644" s="2"/>
      <c r="R1644" s="2"/>
      <c r="S1644" s="2"/>
      <c r="T1644" s="2"/>
      <c r="U1644" s="2"/>
    </row>
    <row r="1645" spans="1:21" ht="32.25" thickBot="1" x14ac:dyDescent="0.3">
      <c r="A1645" s="4" t="str">
        <f ca="1">IFERROR(__xludf.DUMMYFUNCTION("""COMPUTED_VALUE"""),"Französisch : mit internationaler Aussprachebezeichnung / von Arthur Seiffhart,")</f>
        <v>Französisch : mit internationaler Aussprachebezeichnung / von Arthur Seiffhart,</v>
      </c>
      <c r="B1645" s="5" t="str">
        <f ca="1">IFERROR(__xludf.DUMMYFUNCTION("""COMPUTED_VALUE"""),"Seiffhart, Arthur, 1880-")</f>
        <v>Seiffhart, Arthur, 1880-</v>
      </c>
      <c r="C1645" s="5"/>
      <c r="D1645" s="4" t="str">
        <f ca="1">IFERROR(__xludf.DUMMYFUNCTION("""COMPUTED_VALUE"""),"Berlin, A. Juncker [194-]")</f>
        <v>Berlin, A. Juncker [194-]</v>
      </c>
      <c r="E1645" s="5" t="str">
        <f ca="1">IFERROR(__xludf.DUMMYFUNCTION("""COMPUTED_VALUE"""),"811.133.1‪(038)‬=112.2 SeiA f 194-")</f>
        <v>811.133.1‪(038)‬=112.2 SeiA f 194-</v>
      </c>
      <c r="F1645" s="6" t="str">
        <f ca="1">IFERROR(__xludf.DUMMYFUNCTION("""COMPUTED_VALUE"""),"Αίθουσα Αστικού και Αστικού Δικονομικού Δικαίου")</f>
        <v>Αίθουσα Αστικού και Αστικού Δικονομικού Δικαίου</v>
      </c>
      <c r="G1645" s="2"/>
      <c r="H1645" s="2"/>
      <c r="I1645" s="2"/>
      <c r="J1645" s="2"/>
      <c r="K1645" s="2"/>
      <c r="L1645" s="2"/>
      <c r="M1645" s="2"/>
      <c r="N1645" s="2"/>
      <c r="O1645" s="2"/>
      <c r="P1645" s="2"/>
      <c r="Q1645" s="2"/>
      <c r="R1645" s="2"/>
      <c r="S1645" s="2"/>
      <c r="T1645" s="2"/>
      <c r="U1645" s="2"/>
    </row>
    <row r="1646" spans="1:21" ht="32.25" thickBot="1" x14ac:dyDescent="0.3">
      <c r="A1646" s="2" t="s">
        <v>972</v>
      </c>
      <c r="B1646" s="2" t="s">
        <v>973</v>
      </c>
      <c r="C1646" s="2"/>
      <c r="D1646" s="2" t="s">
        <v>974</v>
      </c>
      <c r="E1646" s="2" t="s">
        <v>975</v>
      </c>
      <c r="F1646" s="2" t="s">
        <v>12</v>
      </c>
      <c r="G1646" s="2"/>
      <c r="H1646" s="2"/>
      <c r="I1646" s="2"/>
      <c r="J1646" s="2"/>
      <c r="K1646" s="2"/>
      <c r="L1646" s="2"/>
      <c r="M1646" s="2"/>
      <c r="N1646" s="2"/>
      <c r="O1646" s="2"/>
      <c r="P1646" s="2"/>
      <c r="Q1646" s="2"/>
      <c r="R1646" s="2"/>
      <c r="S1646" s="2"/>
      <c r="T1646" s="2"/>
      <c r="U1646" s="2"/>
    </row>
    <row r="1647" spans="1:21" ht="32.25" thickBot="1" x14ac:dyDescent="0.3">
      <c r="A1647" s="2" t="s">
        <v>976</v>
      </c>
      <c r="B1647" s="2" t="s">
        <v>977</v>
      </c>
      <c r="C1647" s="2"/>
      <c r="D1647" s="2" t="s">
        <v>978</v>
      </c>
      <c r="E1647" s="2" t="s">
        <v>979</v>
      </c>
      <c r="F1647" s="2" t="s">
        <v>12</v>
      </c>
      <c r="G1647" s="2"/>
      <c r="H1647" s="2"/>
      <c r="I1647" s="2"/>
      <c r="J1647" s="2"/>
      <c r="K1647" s="2"/>
      <c r="L1647" s="2"/>
      <c r="M1647" s="2"/>
      <c r="N1647" s="2"/>
      <c r="O1647" s="2"/>
      <c r="P1647" s="2"/>
      <c r="Q1647" s="2"/>
      <c r="R1647" s="2"/>
      <c r="S1647" s="2"/>
      <c r="T1647" s="2"/>
      <c r="U1647" s="2"/>
    </row>
    <row r="1648" spans="1:21" ht="32.25" thickBot="1" x14ac:dyDescent="0.3">
      <c r="A1648" s="2" t="s">
        <v>2809</v>
      </c>
      <c r="B1648" s="2" t="s">
        <v>2810</v>
      </c>
      <c r="C1648" s="2"/>
      <c r="D1648" s="2" t="s">
        <v>2811</v>
      </c>
      <c r="E1648" s="2" t="s">
        <v>2812</v>
      </c>
      <c r="F1648" s="2" t="s">
        <v>2425</v>
      </c>
      <c r="G1648" s="2"/>
      <c r="H1648" s="2"/>
      <c r="I1648" s="2"/>
      <c r="J1648" s="2"/>
      <c r="K1648" s="2"/>
      <c r="L1648" s="2"/>
      <c r="M1648" s="2"/>
      <c r="N1648" s="2"/>
      <c r="O1648" s="2"/>
      <c r="P1648" s="2"/>
      <c r="Q1648" s="2"/>
      <c r="R1648" s="2"/>
      <c r="S1648" s="2"/>
      <c r="T1648" s="2"/>
      <c r="U1648" s="2"/>
    </row>
    <row r="1649" spans="1:21" ht="16.5" thickBot="1" x14ac:dyDescent="0.3">
      <c r="A1649" s="2" t="s">
        <v>4854</v>
      </c>
      <c r="B1649" s="2" t="s">
        <v>4855</v>
      </c>
      <c r="C1649" s="2"/>
      <c r="D1649" s="2" t="s">
        <v>4856</v>
      </c>
      <c r="E1649" s="2" t="s">
        <v>4857</v>
      </c>
      <c r="F1649" s="2" t="s">
        <v>984</v>
      </c>
      <c r="G1649" s="2"/>
      <c r="H1649" s="2"/>
      <c r="I1649" s="2"/>
      <c r="J1649" s="2"/>
      <c r="K1649" s="2"/>
      <c r="L1649" s="2"/>
      <c r="M1649" s="2"/>
      <c r="N1649" s="2"/>
      <c r="O1649" s="2"/>
      <c r="P1649" s="2"/>
      <c r="Q1649" s="2"/>
      <c r="R1649" s="2"/>
      <c r="S1649" s="2"/>
      <c r="T1649" s="2"/>
      <c r="U1649" s="2"/>
    </row>
    <row r="1650" spans="1:21" ht="16.5" thickBot="1" x14ac:dyDescent="0.3">
      <c r="A1650" s="2" t="s">
        <v>4858</v>
      </c>
      <c r="B1650" s="2" t="s">
        <v>4855</v>
      </c>
      <c r="C1650" s="2" t="s">
        <v>21</v>
      </c>
      <c r="D1650" s="2" t="s">
        <v>4856</v>
      </c>
      <c r="E1650" s="2" t="s">
        <v>4859</v>
      </c>
      <c r="F1650" s="2" t="s">
        <v>984</v>
      </c>
      <c r="G1650" s="2"/>
      <c r="H1650" s="2"/>
      <c r="I1650" s="2"/>
      <c r="J1650" s="2"/>
      <c r="K1650" s="2"/>
      <c r="L1650" s="2"/>
      <c r="M1650" s="2"/>
      <c r="N1650" s="2"/>
      <c r="O1650" s="2"/>
      <c r="P1650" s="2"/>
      <c r="Q1650" s="2"/>
      <c r="R1650" s="2"/>
      <c r="S1650" s="2"/>
      <c r="T1650" s="2"/>
      <c r="U1650" s="2"/>
    </row>
    <row r="1651" spans="1:21" ht="16.5" thickBot="1" x14ac:dyDescent="0.3">
      <c r="A1651" s="2" t="s">
        <v>5483</v>
      </c>
      <c r="B1651" s="2" t="s">
        <v>5484</v>
      </c>
      <c r="C1651" s="2"/>
      <c r="D1651" s="2" t="s">
        <v>5485</v>
      </c>
      <c r="E1651" s="2" t="s">
        <v>5486</v>
      </c>
      <c r="F1651" s="2" t="s">
        <v>4864</v>
      </c>
      <c r="G1651" s="2"/>
      <c r="H1651" s="2"/>
      <c r="I1651" s="2"/>
      <c r="J1651" s="2"/>
      <c r="K1651" s="2"/>
      <c r="L1651" s="2"/>
      <c r="M1651" s="2"/>
      <c r="N1651" s="2"/>
      <c r="O1651" s="2"/>
      <c r="P1651" s="2"/>
      <c r="Q1651" s="2"/>
      <c r="R1651" s="2"/>
      <c r="S1651" s="2"/>
      <c r="T1651" s="2"/>
      <c r="U1651" s="2"/>
    </row>
    <row r="1652" spans="1:21" ht="16.5" thickBot="1" x14ac:dyDescent="0.3">
      <c r="A1652" s="2" t="s">
        <v>5487</v>
      </c>
      <c r="B1652" s="2" t="s">
        <v>5484</v>
      </c>
      <c r="C1652" s="2"/>
      <c r="D1652" s="2" t="s">
        <v>5488</v>
      </c>
      <c r="E1652" s="2" t="s">
        <v>5489</v>
      </c>
      <c r="F1652" s="2" t="s">
        <v>4864</v>
      </c>
      <c r="G1652" s="2"/>
      <c r="H1652" s="2"/>
      <c r="I1652" s="2"/>
      <c r="J1652" s="2"/>
      <c r="K1652" s="2"/>
      <c r="L1652" s="2"/>
      <c r="M1652" s="2"/>
      <c r="N1652" s="2"/>
      <c r="O1652" s="2"/>
      <c r="P1652" s="2"/>
      <c r="Q1652" s="2"/>
      <c r="R1652" s="2"/>
      <c r="S1652" s="2"/>
      <c r="T1652" s="2"/>
      <c r="U1652" s="2"/>
    </row>
    <row r="1653" spans="1:21" ht="32.25" thickBot="1" x14ac:dyDescent="0.3">
      <c r="A1653" s="2" t="s">
        <v>4860</v>
      </c>
      <c r="B1653" s="2" t="s">
        <v>4861</v>
      </c>
      <c r="C1653" s="2"/>
      <c r="D1653" s="2" t="s">
        <v>4862</v>
      </c>
      <c r="E1653" s="2" t="s">
        <v>4863</v>
      </c>
      <c r="F1653" s="2" t="s">
        <v>4864</v>
      </c>
      <c r="G1653" s="2"/>
      <c r="H1653" s="2"/>
      <c r="I1653" s="2"/>
      <c r="J1653" s="2"/>
      <c r="K1653" s="2"/>
      <c r="L1653" s="2"/>
      <c r="M1653" s="2"/>
      <c r="N1653" s="2"/>
      <c r="O1653" s="2"/>
      <c r="P1653" s="2"/>
      <c r="Q1653" s="2"/>
      <c r="R1653" s="2"/>
      <c r="S1653" s="2"/>
      <c r="T1653" s="2"/>
      <c r="U1653" s="2"/>
    </row>
    <row r="1654" spans="1:21" ht="32.25" thickBot="1" x14ac:dyDescent="0.3">
      <c r="A1654" s="2" t="s">
        <v>980</v>
      </c>
      <c r="B1654" s="2" t="s">
        <v>981</v>
      </c>
      <c r="C1654" s="2"/>
      <c r="D1654" s="2" t="s">
        <v>982</v>
      </c>
      <c r="E1654" s="2" t="s">
        <v>983</v>
      </c>
      <c r="F1654" s="2" t="s">
        <v>984</v>
      </c>
      <c r="G1654" s="2"/>
      <c r="H1654" s="2"/>
      <c r="I1654" s="2"/>
      <c r="J1654" s="2"/>
      <c r="K1654" s="2"/>
      <c r="L1654" s="2"/>
      <c r="M1654" s="2"/>
      <c r="N1654" s="2"/>
      <c r="O1654" s="2"/>
      <c r="P1654" s="2"/>
      <c r="Q1654" s="2"/>
      <c r="R1654" s="2"/>
      <c r="S1654" s="2"/>
      <c r="T1654" s="2"/>
      <c r="U1654" s="2"/>
    </row>
    <row r="1655" spans="1:21" ht="32.25" thickBot="1" x14ac:dyDescent="0.3">
      <c r="A1655" s="2" t="s">
        <v>4010</v>
      </c>
      <c r="B1655" s="2" t="s">
        <v>4011</v>
      </c>
      <c r="C1655" s="2"/>
      <c r="D1655" s="2" t="s">
        <v>4012</v>
      </c>
      <c r="E1655" s="2" t="s">
        <v>4013</v>
      </c>
      <c r="F1655" s="2" t="s">
        <v>12</v>
      </c>
      <c r="G1655" s="2"/>
      <c r="H1655" s="2"/>
      <c r="I1655" s="2"/>
      <c r="J1655" s="2"/>
      <c r="K1655" s="2"/>
      <c r="L1655" s="2"/>
      <c r="M1655" s="2"/>
      <c r="N1655" s="2"/>
      <c r="O1655" s="2"/>
      <c r="P1655" s="2"/>
      <c r="Q1655" s="2"/>
      <c r="R1655" s="2"/>
      <c r="S1655" s="2"/>
      <c r="T1655" s="2"/>
      <c r="U1655" s="2"/>
    </row>
    <row r="1656" spans="1:21" ht="32.25" thickBot="1" x14ac:dyDescent="0.3">
      <c r="A1656" s="2" t="s">
        <v>4014</v>
      </c>
      <c r="B1656" s="2" t="s">
        <v>4015</v>
      </c>
      <c r="C1656" s="2"/>
      <c r="D1656" s="2" t="s">
        <v>4016</v>
      </c>
      <c r="E1656" s="2" t="s">
        <v>4017</v>
      </c>
      <c r="F1656" s="2" t="s">
        <v>12</v>
      </c>
      <c r="G1656" s="2"/>
      <c r="H1656" s="2"/>
      <c r="I1656" s="2"/>
      <c r="J1656" s="2"/>
      <c r="K1656" s="2"/>
      <c r="L1656" s="2"/>
      <c r="M1656" s="2"/>
      <c r="N1656" s="2"/>
      <c r="O1656" s="2"/>
      <c r="P1656" s="2"/>
      <c r="Q1656" s="2"/>
      <c r="R1656" s="2"/>
      <c r="S1656" s="2"/>
      <c r="T1656" s="2"/>
      <c r="U1656" s="2"/>
    </row>
    <row r="1657" spans="1:21" ht="32.25" thickBot="1" x14ac:dyDescent="0.3">
      <c r="A1657" s="2" t="s">
        <v>2421</v>
      </c>
      <c r="B1657" s="2" t="s">
        <v>2422</v>
      </c>
      <c r="C1657" s="2"/>
      <c r="D1657" s="2" t="s">
        <v>2423</v>
      </c>
      <c r="E1657" s="2" t="s">
        <v>2424</v>
      </c>
      <c r="F1657" s="2" t="s">
        <v>2425</v>
      </c>
      <c r="G1657" s="2"/>
      <c r="H1657" s="2"/>
      <c r="I1657" s="2"/>
      <c r="J1657" s="2"/>
      <c r="K1657" s="2"/>
      <c r="L1657" s="2"/>
      <c r="M1657" s="2"/>
      <c r="N1657" s="2"/>
      <c r="O1657" s="2"/>
      <c r="P1657" s="2"/>
      <c r="Q1657" s="2"/>
      <c r="R1657" s="2"/>
      <c r="S1657" s="2"/>
      <c r="T1657" s="2"/>
      <c r="U1657" s="2"/>
    </row>
    <row r="1658" spans="1:21" ht="32.25" thickBot="1" x14ac:dyDescent="0.3">
      <c r="A1658" s="2" t="s">
        <v>1510</v>
      </c>
      <c r="B1658" s="2" t="s">
        <v>1511</v>
      </c>
      <c r="C1658" s="2"/>
      <c r="D1658" s="2" t="s">
        <v>1512</v>
      </c>
      <c r="E1658" s="2" t="s">
        <v>1513</v>
      </c>
      <c r="F1658" s="2" t="s">
        <v>12</v>
      </c>
      <c r="G1658" s="2"/>
      <c r="H1658" s="2"/>
      <c r="I1658" s="2"/>
      <c r="J1658" s="2"/>
      <c r="K1658" s="2"/>
      <c r="L1658" s="2"/>
      <c r="M1658" s="2"/>
      <c r="N1658" s="2"/>
      <c r="O1658" s="2"/>
      <c r="P1658" s="2"/>
      <c r="Q1658" s="2"/>
      <c r="R1658" s="2"/>
      <c r="S1658" s="2"/>
      <c r="T1658" s="2"/>
      <c r="U1658" s="2"/>
    </row>
    <row r="1659" spans="1:21" ht="32.25" thickBot="1" x14ac:dyDescent="0.3">
      <c r="A1659" s="2" t="s">
        <v>4743</v>
      </c>
      <c r="B1659" s="2" t="s">
        <v>4744</v>
      </c>
      <c r="C1659" s="2"/>
      <c r="D1659" s="2" t="s">
        <v>4745</v>
      </c>
      <c r="E1659" s="2" t="s">
        <v>4746</v>
      </c>
      <c r="F1659" s="2" t="s">
        <v>12</v>
      </c>
      <c r="G1659" s="2"/>
      <c r="H1659" s="2"/>
      <c r="I1659" s="2"/>
      <c r="J1659" s="2"/>
      <c r="K1659" s="2"/>
      <c r="L1659" s="2"/>
      <c r="M1659" s="2"/>
      <c r="N1659" s="2"/>
      <c r="O1659" s="2"/>
      <c r="P1659" s="2"/>
      <c r="Q1659" s="2"/>
      <c r="R1659" s="2"/>
      <c r="S1659" s="2"/>
      <c r="T1659" s="2"/>
      <c r="U1659" s="2"/>
    </row>
    <row r="1660" spans="1:21" ht="48" thickBot="1" x14ac:dyDescent="0.3">
      <c r="A1660" s="2" t="s">
        <v>144</v>
      </c>
      <c r="B1660" s="2"/>
      <c r="C1660" s="2"/>
      <c r="D1660" s="2" t="s">
        <v>143</v>
      </c>
      <c r="E1660" s="2" t="s">
        <v>142</v>
      </c>
      <c r="F1660" s="2" t="s">
        <v>11</v>
      </c>
      <c r="G1660" s="2"/>
      <c r="H1660" s="2"/>
      <c r="I1660" s="2"/>
      <c r="J1660" s="2"/>
      <c r="K1660" s="2"/>
      <c r="L1660" s="2"/>
      <c r="M1660" s="2"/>
      <c r="N1660" s="2"/>
      <c r="O1660" s="2"/>
      <c r="P1660" s="2"/>
      <c r="Q1660" s="2"/>
      <c r="R1660" s="2"/>
      <c r="S1660" s="2"/>
      <c r="T1660" s="2"/>
      <c r="U1660" s="2"/>
    </row>
    <row r="1661" spans="1:21" ht="48" thickBot="1" x14ac:dyDescent="0.3">
      <c r="A1661" s="2" t="s">
        <v>985</v>
      </c>
      <c r="B1661" s="2"/>
      <c r="C1661" s="2"/>
      <c r="D1661" s="2" t="s">
        <v>986</v>
      </c>
      <c r="E1661" s="2" t="s">
        <v>987</v>
      </c>
      <c r="F1661" s="2" t="s">
        <v>12</v>
      </c>
      <c r="G1661" s="2"/>
      <c r="H1661" s="2"/>
      <c r="I1661" s="2"/>
      <c r="J1661" s="2"/>
      <c r="K1661" s="2"/>
      <c r="L1661" s="2"/>
      <c r="M1661" s="2"/>
      <c r="N1661" s="2"/>
      <c r="O1661" s="2"/>
      <c r="P1661" s="2"/>
      <c r="Q1661" s="2"/>
      <c r="R1661" s="2"/>
      <c r="S1661" s="2"/>
      <c r="T1661" s="2"/>
      <c r="U1661" s="2"/>
    </row>
    <row r="1662" spans="1:21" ht="32.25" thickBot="1" x14ac:dyDescent="0.3">
      <c r="A1662" s="2" t="s">
        <v>2426</v>
      </c>
      <c r="B1662" s="2" t="s">
        <v>2427</v>
      </c>
      <c r="C1662" s="2"/>
      <c r="D1662" s="2" t="s">
        <v>2428</v>
      </c>
      <c r="E1662" s="2" t="s">
        <v>2429</v>
      </c>
      <c r="F1662" s="2" t="s">
        <v>12</v>
      </c>
      <c r="G1662" s="2"/>
      <c r="H1662" s="2"/>
      <c r="I1662" s="2"/>
      <c r="J1662" s="2"/>
      <c r="K1662" s="2"/>
      <c r="L1662" s="2"/>
      <c r="M1662" s="2"/>
      <c r="N1662" s="2"/>
      <c r="O1662" s="2"/>
      <c r="P1662" s="2"/>
      <c r="Q1662" s="2"/>
      <c r="R1662" s="2"/>
      <c r="S1662" s="2"/>
      <c r="T1662" s="2"/>
      <c r="U1662" s="2"/>
    </row>
    <row r="1663" spans="1:21" ht="32.25" thickBot="1" x14ac:dyDescent="0.3">
      <c r="A1663" s="2" t="s">
        <v>5490</v>
      </c>
      <c r="B1663" s="2" t="s">
        <v>5491</v>
      </c>
      <c r="C1663" s="2"/>
      <c r="D1663" s="2" t="s">
        <v>5492</v>
      </c>
      <c r="E1663" s="2" t="s">
        <v>5493</v>
      </c>
      <c r="F1663" s="2" t="s">
        <v>7</v>
      </c>
      <c r="G1663" s="2"/>
      <c r="H1663" s="2"/>
      <c r="I1663" s="2"/>
      <c r="J1663" s="2"/>
      <c r="K1663" s="2"/>
      <c r="L1663" s="2"/>
      <c r="M1663" s="2"/>
      <c r="N1663" s="2"/>
      <c r="O1663" s="2"/>
      <c r="P1663" s="2"/>
      <c r="Q1663" s="2"/>
      <c r="R1663" s="2"/>
      <c r="S1663" s="2"/>
      <c r="T1663" s="2"/>
      <c r="U1663" s="2"/>
    </row>
    <row r="1664" spans="1:21" ht="48" thickBot="1" x14ac:dyDescent="0.3">
      <c r="A1664" s="2" t="s">
        <v>2430</v>
      </c>
      <c r="B1664" s="2"/>
      <c r="C1664" s="2"/>
      <c r="D1664" s="2" t="s">
        <v>2431</v>
      </c>
      <c r="E1664" s="2" t="s">
        <v>2432</v>
      </c>
      <c r="F1664" s="2" t="s">
        <v>12</v>
      </c>
      <c r="G1664" s="2"/>
      <c r="H1664" s="2"/>
      <c r="I1664" s="2"/>
      <c r="J1664" s="2"/>
      <c r="K1664" s="2"/>
      <c r="L1664" s="2"/>
      <c r="M1664" s="2"/>
      <c r="N1664" s="2"/>
      <c r="O1664" s="2"/>
      <c r="P1664" s="2"/>
      <c r="Q1664" s="2"/>
      <c r="R1664" s="2"/>
      <c r="S1664" s="2"/>
      <c r="T1664" s="2"/>
      <c r="U1664" s="2"/>
    </row>
    <row r="1665" spans="1:21" ht="48" thickBot="1" x14ac:dyDescent="0.3">
      <c r="A1665" s="2" t="s">
        <v>2430</v>
      </c>
      <c r="B1665" s="2"/>
      <c r="C1665" s="2"/>
      <c r="D1665" s="2" t="s">
        <v>2431</v>
      </c>
      <c r="E1665" s="2" t="s">
        <v>2433</v>
      </c>
      <c r="F1665" s="2" t="s">
        <v>12</v>
      </c>
      <c r="G1665" s="2"/>
      <c r="H1665" s="2"/>
      <c r="I1665" s="2"/>
      <c r="J1665" s="2"/>
      <c r="K1665" s="2"/>
      <c r="L1665" s="2"/>
      <c r="M1665" s="2"/>
      <c r="N1665" s="2"/>
      <c r="O1665" s="2"/>
      <c r="P1665" s="2"/>
      <c r="Q1665" s="2"/>
      <c r="R1665" s="2"/>
      <c r="S1665" s="2"/>
      <c r="T1665" s="2"/>
      <c r="U1665" s="2"/>
    </row>
    <row r="1666" spans="1:21" ht="48" thickBot="1" x14ac:dyDescent="0.3">
      <c r="A1666" s="2" t="s">
        <v>189</v>
      </c>
      <c r="B1666" s="2"/>
      <c r="C1666" s="2"/>
      <c r="D1666" s="2" t="s">
        <v>188</v>
      </c>
      <c r="E1666" s="2" t="s">
        <v>187</v>
      </c>
      <c r="F1666" s="2" t="s">
        <v>7</v>
      </c>
      <c r="G1666" s="2"/>
      <c r="H1666" s="2"/>
      <c r="I1666" s="2"/>
      <c r="J1666" s="2"/>
      <c r="K1666" s="2"/>
      <c r="L1666" s="2"/>
      <c r="M1666" s="2"/>
      <c r="N1666" s="2"/>
      <c r="O1666" s="2"/>
      <c r="P1666" s="2"/>
      <c r="Q1666" s="2"/>
      <c r="R1666" s="2"/>
      <c r="S1666" s="2"/>
      <c r="T1666" s="2"/>
      <c r="U1666" s="2"/>
    </row>
    <row r="1667" spans="1:21" ht="48" thickBot="1" x14ac:dyDescent="0.3">
      <c r="A1667" s="2" t="s">
        <v>2804</v>
      </c>
      <c r="B1667" s="2" t="s">
        <v>2805</v>
      </c>
      <c r="C1667" s="2"/>
      <c r="D1667" s="2" t="s">
        <v>2806</v>
      </c>
      <c r="E1667" s="2" t="s">
        <v>2807</v>
      </c>
      <c r="F1667" s="2" t="s">
        <v>7</v>
      </c>
      <c r="G1667" s="2"/>
      <c r="H1667" s="2"/>
      <c r="I1667" s="2"/>
      <c r="J1667" s="2"/>
      <c r="K1667" s="2"/>
      <c r="L1667" s="2"/>
      <c r="M1667" s="2"/>
      <c r="N1667" s="2"/>
      <c r="O1667" s="2"/>
      <c r="P1667" s="2"/>
      <c r="Q1667" s="2"/>
      <c r="R1667" s="2"/>
      <c r="S1667" s="2"/>
      <c r="T1667" s="2"/>
      <c r="U1667" s="2"/>
    </row>
    <row r="1668" spans="1:21" ht="48" thickBot="1" x14ac:dyDescent="0.3">
      <c r="A1668" s="2" t="s">
        <v>2804</v>
      </c>
      <c r="B1668" s="2" t="s">
        <v>2805</v>
      </c>
      <c r="C1668" s="2"/>
      <c r="D1668" s="2" t="s">
        <v>2806</v>
      </c>
      <c r="E1668" s="2" t="s">
        <v>2808</v>
      </c>
      <c r="F1668" s="2" t="s">
        <v>7</v>
      </c>
      <c r="G1668" s="2"/>
      <c r="H1668" s="2"/>
      <c r="I1668" s="2"/>
      <c r="J1668" s="2"/>
      <c r="K1668" s="2"/>
      <c r="L1668" s="2"/>
      <c r="M1668" s="2"/>
      <c r="N1668" s="2"/>
      <c r="O1668" s="2"/>
      <c r="P1668" s="2"/>
      <c r="Q1668" s="2"/>
      <c r="R1668" s="2"/>
      <c r="S1668" s="2"/>
      <c r="T1668" s="2"/>
      <c r="U1668" s="2"/>
    </row>
    <row r="1669" spans="1:21" ht="48" thickBot="1" x14ac:dyDescent="0.3">
      <c r="A1669" s="2" t="s">
        <v>4865</v>
      </c>
      <c r="B1669" s="2" t="s">
        <v>4866</v>
      </c>
      <c r="C1669" s="2"/>
      <c r="D1669" s="2" t="s">
        <v>4867</v>
      </c>
      <c r="E1669" s="2" t="s">
        <v>4868</v>
      </c>
      <c r="F1669" s="2" t="s">
        <v>7</v>
      </c>
      <c r="G1669" s="2"/>
      <c r="H1669" s="2"/>
      <c r="I1669" s="2"/>
      <c r="J1669" s="2"/>
      <c r="K1669" s="2"/>
      <c r="L1669" s="2"/>
      <c r="M1669" s="2"/>
      <c r="N1669" s="2"/>
      <c r="O1669" s="2"/>
      <c r="P1669" s="2"/>
      <c r="Q1669" s="2"/>
      <c r="R1669" s="2"/>
      <c r="S1669" s="2"/>
      <c r="T1669" s="2"/>
      <c r="U1669" s="2"/>
    </row>
    <row r="1670" spans="1:21" ht="32.25" thickBot="1" x14ac:dyDescent="0.3">
      <c r="A1670" s="2" t="s">
        <v>5494</v>
      </c>
      <c r="B1670" s="2" t="s">
        <v>5495</v>
      </c>
      <c r="C1670" s="2"/>
      <c r="D1670" s="2" t="s">
        <v>5496</v>
      </c>
      <c r="E1670" s="2" t="s">
        <v>5497</v>
      </c>
      <c r="F1670" s="2" t="s">
        <v>7</v>
      </c>
      <c r="G1670" s="2"/>
      <c r="H1670" s="2"/>
      <c r="I1670" s="2"/>
      <c r="J1670" s="2"/>
      <c r="K1670" s="2"/>
      <c r="L1670" s="2"/>
      <c r="M1670" s="2"/>
      <c r="N1670" s="2"/>
      <c r="O1670" s="2"/>
      <c r="P1670" s="2"/>
      <c r="Q1670" s="2"/>
      <c r="R1670" s="2"/>
      <c r="S1670" s="2"/>
      <c r="T1670" s="2"/>
      <c r="U1670" s="2"/>
    </row>
    <row r="1671" spans="1:21" ht="32.25" thickBot="1" x14ac:dyDescent="0.3">
      <c r="A1671" s="2" t="s">
        <v>5498</v>
      </c>
      <c r="B1671" s="2" t="s">
        <v>5499</v>
      </c>
      <c r="C1671" s="2"/>
      <c r="D1671" s="2" t="s">
        <v>5500</v>
      </c>
      <c r="E1671" s="2" t="s">
        <v>5501</v>
      </c>
      <c r="F1671" s="2" t="s">
        <v>7</v>
      </c>
      <c r="G1671" s="2"/>
      <c r="H1671" s="2"/>
      <c r="I1671" s="2"/>
      <c r="J1671" s="2"/>
      <c r="K1671" s="2"/>
      <c r="L1671" s="2"/>
      <c r="M1671" s="2"/>
      <c r="N1671" s="2"/>
      <c r="O1671" s="2"/>
      <c r="P1671" s="2"/>
      <c r="Q1671" s="2"/>
      <c r="R1671" s="2"/>
      <c r="S1671" s="2"/>
      <c r="T1671" s="2"/>
      <c r="U1671" s="2"/>
    </row>
    <row r="1672" spans="1:21" ht="63.75" thickBot="1" x14ac:dyDescent="0.3">
      <c r="A1672" s="2" t="s">
        <v>5502</v>
      </c>
      <c r="B1672" s="2" t="s">
        <v>5503</v>
      </c>
      <c r="C1672" s="2" t="s">
        <v>14</v>
      </c>
      <c r="D1672" s="2" t="s">
        <v>5504</v>
      </c>
      <c r="E1672" s="2" t="s">
        <v>5505</v>
      </c>
      <c r="F1672" s="2" t="s">
        <v>12</v>
      </c>
      <c r="G1672" s="2"/>
      <c r="H1672" s="2"/>
      <c r="I1672" s="2"/>
      <c r="J1672" s="2"/>
      <c r="K1672" s="2"/>
      <c r="L1672" s="2"/>
      <c r="M1672" s="2"/>
      <c r="N1672" s="2"/>
      <c r="O1672" s="2"/>
      <c r="P1672" s="2"/>
      <c r="Q1672" s="2"/>
      <c r="R1672" s="2"/>
      <c r="S1672" s="2"/>
      <c r="T1672" s="2"/>
      <c r="U1672" s="2"/>
    </row>
    <row r="1673" spans="1:21" ht="142.5" thickBot="1" x14ac:dyDescent="0.3">
      <c r="A1673" s="2" t="s">
        <v>5506</v>
      </c>
      <c r="B1673" s="2" t="s">
        <v>5507</v>
      </c>
      <c r="C1673" s="2"/>
      <c r="D1673" s="2" t="s">
        <v>5508</v>
      </c>
      <c r="E1673" s="2" t="s">
        <v>5509</v>
      </c>
      <c r="F1673" s="2" t="s">
        <v>7</v>
      </c>
      <c r="G1673" s="2"/>
      <c r="H1673" s="2"/>
      <c r="I1673" s="2"/>
      <c r="J1673" s="2"/>
      <c r="K1673" s="2"/>
      <c r="L1673" s="2"/>
      <c r="M1673" s="2"/>
      <c r="N1673" s="2"/>
      <c r="O1673" s="2"/>
      <c r="P1673" s="2"/>
      <c r="Q1673" s="2"/>
      <c r="R1673" s="2"/>
      <c r="S1673" s="2"/>
      <c r="T1673" s="2"/>
      <c r="U1673" s="2"/>
    </row>
    <row r="1674" spans="1:21" ht="48" thickBot="1" x14ac:dyDescent="0.3">
      <c r="A1674" s="2" t="s">
        <v>5510</v>
      </c>
      <c r="B1674" s="2"/>
      <c r="C1674" s="2"/>
      <c r="D1674" s="2" t="s">
        <v>5511</v>
      </c>
      <c r="E1674" s="2" t="s">
        <v>5512</v>
      </c>
      <c r="F1674" s="2" t="s">
        <v>12</v>
      </c>
      <c r="G1674" s="2"/>
      <c r="H1674" s="2"/>
      <c r="I1674" s="2"/>
      <c r="J1674" s="2"/>
      <c r="K1674" s="2"/>
      <c r="L1674" s="2"/>
      <c r="M1674" s="2"/>
      <c r="N1674" s="2"/>
      <c r="O1674" s="2"/>
      <c r="P1674" s="2"/>
      <c r="Q1674" s="2"/>
      <c r="R1674" s="2"/>
      <c r="S1674" s="2"/>
      <c r="T1674" s="2"/>
      <c r="U1674" s="2"/>
    </row>
    <row r="1675" spans="1:21" ht="48" thickBot="1" x14ac:dyDescent="0.3">
      <c r="A1675" s="2" t="s">
        <v>3789</v>
      </c>
      <c r="B1675" s="2" t="s">
        <v>3790</v>
      </c>
      <c r="C1675" s="2"/>
      <c r="D1675" s="2" t="s">
        <v>3791</v>
      </c>
      <c r="E1675" s="2" t="s">
        <v>3792</v>
      </c>
      <c r="F1675" s="2" t="s">
        <v>7</v>
      </c>
      <c r="G1675" s="2"/>
      <c r="H1675" s="2"/>
      <c r="I1675" s="2"/>
      <c r="J1675" s="2"/>
      <c r="K1675" s="2"/>
      <c r="L1675" s="2"/>
      <c r="M1675" s="2"/>
      <c r="N1675" s="2"/>
      <c r="O1675" s="2"/>
      <c r="P1675" s="2"/>
      <c r="Q1675" s="2"/>
      <c r="R1675" s="2"/>
      <c r="S1675" s="2"/>
      <c r="T1675" s="2"/>
      <c r="U1675" s="2"/>
    </row>
    <row r="1676" spans="1:21" ht="63.75" thickBot="1" x14ac:dyDescent="0.3">
      <c r="A1676" s="2" t="s">
        <v>3793</v>
      </c>
      <c r="B1676" s="2" t="s">
        <v>3790</v>
      </c>
      <c r="C1676" s="2" t="s">
        <v>3794</v>
      </c>
      <c r="D1676" s="2" t="s">
        <v>3791</v>
      </c>
      <c r="E1676" s="2" t="s">
        <v>3795</v>
      </c>
      <c r="F1676" s="2" t="s">
        <v>7</v>
      </c>
      <c r="G1676" s="2"/>
      <c r="H1676" s="2"/>
      <c r="I1676" s="2"/>
      <c r="J1676" s="2"/>
      <c r="K1676" s="2"/>
      <c r="L1676" s="2"/>
      <c r="M1676" s="2"/>
      <c r="N1676" s="2"/>
      <c r="O1676" s="2"/>
      <c r="P1676" s="2"/>
      <c r="Q1676" s="2"/>
      <c r="R1676" s="2"/>
      <c r="S1676" s="2"/>
      <c r="T1676" s="2"/>
      <c r="U1676" s="2"/>
    </row>
    <row r="1677" spans="1:21" ht="32.25" thickBot="1" x14ac:dyDescent="0.3">
      <c r="A1677" s="2" t="s">
        <v>5513</v>
      </c>
      <c r="B1677" s="2" t="s">
        <v>5514</v>
      </c>
      <c r="C1677" s="2"/>
      <c r="D1677" s="2" t="s">
        <v>5515</v>
      </c>
      <c r="E1677" s="2" t="s">
        <v>5516</v>
      </c>
      <c r="F1677" s="2" t="s">
        <v>12</v>
      </c>
      <c r="G1677" s="2"/>
      <c r="H1677" s="2"/>
      <c r="I1677" s="2"/>
      <c r="J1677" s="2"/>
      <c r="K1677" s="2"/>
      <c r="L1677" s="2"/>
      <c r="M1677" s="2"/>
      <c r="N1677" s="2"/>
      <c r="O1677" s="2"/>
      <c r="P1677" s="2"/>
      <c r="Q1677" s="2"/>
      <c r="R1677" s="2"/>
      <c r="S1677" s="2"/>
      <c r="T1677" s="2"/>
      <c r="U1677" s="2"/>
    </row>
    <row r="1678" spans="1:21" ht="32.25" thickBot="1" x14ac:dyDescent="0.3">
      <c r="A1678" s="2" t="s">
        <v>246</v>
      </c>
      <c r="B1678" s="2" t="s">
        <v>247</v>
      </c>
      <c r="C1678" s="2"/>
      <c r="D1678" s="2" t="s">
        <v>245</v>
      </c>
      <c r="E1678" s="2" t="s">
        <v>244</v>
      </c>
      <c r="F1678" s="2" t="s">
        <v>7</v>
      </c>
      <c r="G1678" s="2"/>
      <c r="H1678" s="2"/>
      <c r="I1678" s="2"/>
      <c r="J1678" s="2"/>
      <c r="K1678" s="2"/>
      <c r="L1678" s="2"/>
      <c r="M1678" s="2"/>
      <c r="N1678" s="2"/>
      <c r="O1678" s="2"/>
      <c r="P1678" s="2"/>
      <c r="Q1678" s="2"/>
      <c r="R1678" s="2"/>
      <c r="S1678" s="2"/>
      <c r="T1678" s="2"/>
      <c r="U1678" s="2"/>
    </row>
    <row r="1679" spans="1:21" ht="32.25" thickBot="1" x14ac:dyDescent="0.3">
      <c r="A1679" s="2" t="s">
        <v>5517</v>
      </c>
      <c r="B1679" s="2" t="s">
        <v>5518</v>
      </c>
      <c r="C1679" s="2"/>
      <c r="D1679" s="2" t="s">
        <v>5519</v>
      </c>
      <c r="E1679" s="2" t="s">
        <v>5520</v>
      </c>
      <c r="F1679" s="2" t="s">
        <v>7</v>
      </c>
      <c r="G1679" s="2"/>
      <c r="H1679" s="2"/>
      <c r="I1679" s="2"/>
      <c r="J1679" s="2"/>
      <c r="K1679" s="2"/>
      <c r="L1679" s="2"/>
      <c r="M1679" s="2"/>
      <c r="N1679" s="2"/>
      <c r="O1679" s="2"/>
      <c r="P1679" s="2"/>
      <c r="Q1679" s="2"/>
      <c r="R1679" s="2"/>
      <c r="S1679" s="2"/>
      <c r="T1679" s="2"/>
      <c r="U1679" s="2"/>
    </row>
    <row r="1680" spans="1:21" ht="32.25" thickBot="1" x14ac:dyDescent="0.3">
      <c r="A1680" s="2" t="s">
        <v>5521</v>
      </c>
      <c r="B1680" s="2" t="s">
        <v>5522</v>
      </c>
      <c r="C1680" s="2"/>
      <c r="D1680" s="2" t="s">
        <v>5523</v>
      </c>
      <c r="E1680" s="2" t="s">
        <v>5524</v>
      </c>
      <c r="F1680" s="2" t="s">
        <v>12</v>
      </c>
      <c r="G1680" s="2"/>
      <c r="H1680" s="2"/>
      <c r="I1680" s="2"/>
      <c r="J1680" s="2"/>
      <c r="K1680" s="2"/>
      <c r="L1680" s="2"/>
      <c r="M1680" s="2"/>
      <c r="N1680" s="2"/>
      <c r="O1680" s="2"/>
      <c r="P1680" s="2"/>
      <c r="Q1680" s="2"/>
      <c r="R1680" s="2"/>
      <c r="S1680" s="2"/>
      <c r="T1680" s="2"/>
      <c r="U1680" s="2"/>
    </row>
    <row r="1681" spans="1:21" ht="32.25" thickBot="1" x14ac:dyDescent="0.3">
      <c r="A1681" s="2" t="s">
        <v>5525</v>
      </c>
      <c r="B1681" s="2"/>
      <c r="C1681" s="2"/>
      <c r="D1681" s="2" t="s">
        <v>5526</v>
      </c>
      <c r="E1681" s="2" t="s">
        <v>5527</v>
      </c>
      <c r="F1681" s="2" t="s">
        <v>7</v>
      </c>
      <c r="G1681" s="2"/>
      <c r="H1681" s="2"/>
      <c r="I1681" s="2"/>
      <c r="J1681" s="2"/>
      <c r="K1681" s="2"/>
      <c r="L1681" s="2"/>
      <c r="M1681" s="2"/>
      <c r="N1681" s="2"/>
      <c r="O1681" s="2"/>
      <c r="P1681" s="2"/>
      <c r="Q1681" s="2"/>
      <c r="R1681" s="2"/>
      <c r="S1681" s="2"/>
      <c r="T1681" s="2"/>
      <c r="U1681" s="2"/>
    </row>
    <row r="1682" spans="1:21" ht="48" thickBot="1" x14ac:dyDescent="0.3">
      <c r="A1682" s="2" t="s">
        <v>4018</v>
      </c>
      <c r="B1682" s="2" t="s">
        <v>4019</v>
      </c>
      <c r="C1682" s="2" t="s">
        <v>4020</v>
      </c>
      <c r="D1682" s="2" t="s">
        <v>4021</v>
      </c>
      <c r="E1682" s="2" t="s">
        <v>4022</v>
      </c>
      <c r="F1682" s="2" t="s">
        <v>12</v>
      </c>
      <c r="G1682" s="2"/>
      <c r="H1682" s="2"/>
      <c r="I1682" s="2"/>
      <c r="J1682" s="2"/>
      <c r="K1682" s="2"/>
      <c r="L1682" s="2"/>
      <c r="M1682" s="2"/>
      <c r="N1682" s="2"/>
      <c r="O1682" s="2"/>
      <c r="P1682" s="2"/>
      <c r="Q1682" s="2"/>
      <c r="R1682" s="2"/>
      <c r="S1682" s="2"/>
      <c r="T1682" s="2"/>
      <c r="U1682" s="2"/>
    </row>
    <row r="1683" spans="1:21" ht="95.25" thickBot="1" x14ac:dyDescent="0.3">
      <c r="A1683" s="2" t="s">
        <v>2434</v>
      </c>
      <c r="B1683" s="2"/>
      <c r="C1683" s="2"/>
      <c r="D1683" s="2" t="s">
        <v>2435</v>
      </c>
      <c r="E1683" s="2" t="s">
        <v>2436</v>
      </c>
      <c r="F1683" s="2" t="s">
        <v>7</v>
      </c>
      <c r="G1683" s="2"/>
      <c r="H1683" s="2"/>
      <c r="I1683" s="2"/>
      <c r="J1683" s="2"/>
      <c r="K1683" s="2"/>
      <c r="L1683" s="2"/>
      <c r="M1683" s="2"/>
      <c r="N1683" s="2"/>
      <c r="O1683" s="2"/>
      <c r="P1683" s="2"/>
      <c r="Q1683" s="2"/>
      <c r="R1683" s="2"/>
      <c r="S1683" s="2"/>
      <c r="T1683" s="2"/>
      <c r="U1683" s="2"/>
    </row>
    <row r="1684" spans="1:21" ht="95.25" thickBot="1" x14ac:dyDescent="0.3">
      <c r="A1684" s="2" t="s">
        <v>2434</v>
      </c>
      <c r="B1684" s="2"/>
      <c r="C1684" s="2"/>
      <c r="D1684" s="2" t="s">
        <v>2435</v>
      </c>
      <c r="E1684" s="2" t="s">
        <v>3796</v>
      </c>
      <c r="F1684" s="2" t="s">
        <v>7</v>
      </c>
      <c r="G1684" s="2"/>
      <c r="H1684" s="2"/>
      <c r="I1684" s="2"/>
      <c r="J1684" s="2"/>
      <c r="K1684" s="2"/>
      <c r="L1684" s="2"/>
      <c r="M1684" s="2"/>
      <c r="N1684" s="2"/>
      <c r="O1684" s="2"/>
      <c r="P1684" s="2"/>
      <c r="Q1684" s="2"/>
      <c r="R1684" s="2"/>
      <c r="S1684" s="2"/>
      <c r="T1684" s="2"/>
      <c r="U1684" s="2"/>
    </row>
    <row r="1685" spans="1:21" ht="95.25" thickBot="1" x14ac:dyDescent="0.3">
      <c r="A1685" s="2" t="s">
        <v>4956</v>
      </c>
      <c r="B1685" s="2"/>
      <c r="C1685" s="2"/>
      <c r="D1685" s="2" t="s">
        <v>2435</v>
      </c>
      <c r="E1685" s="2" t="s">
        <v>4957</v>
      </c>
      <c r="F1685" s="2" t="s">
        <v>7</v>
      </c>
      <c r="G1685" s="2"/>
      <c r="H1685" s="2"/>
      <c r="I1685" s="2"/>
      <c r="J1685" s="2"/>
      <c r="K1685" s="2"/>
      <c r="L1685" s="2"/>
      <c r="M1685" s="2"/>
      <c r="N1685" s="2"/>
      <c r="O1685" s="2"/>
      <c r="P1685" s="2"/>
      <c r="Q1685" s="2"/>
      <c r="R1685" s="2"/>
      <c r="S1685" s="2"/>
      <c r="T1685" s="2"/>
      <c r="U1685" s="2"/>
    </row>
    <row r="1686" spans="1:21" ht="48" thickBot="1" x14ac:dyDescent="0.3">
      <c r="A1686" s="2" t="s">
        <v>5528</v>
      </c>
      <c r="B1686" s="2" t="s">
        <v>5529</v>
      </c>
      <c r="C1686" s="2"/>
      <c r="D1686" s="2" t="s">
        <v>5530</v>
      </c>
      <c r="E1686" s="2" t="s">
        <v>5531</v>
      </c>
      <c r="F1686" s="2" t="s">
        <v>7</v>
      </c>
      <c r="G1686" s="2"/>
      <c r="H1686" s="2"/>
      <c r="I1686" s="2"/>
      <c r="J1686" s="2"/>
      <c r="K1686" s="2"/>
      <c r="L1686" s="2"/>
      <c r="M1686" s="2"/>
      <c r="N1686" s="2"/>
      <c r="O1686" s="2"/>
      <c r="P1686" s="2"/>
      <c r="Q1686" s="2"/>
      <c r="R1686" s="2"/>
      <c r="S1686" s="2"/>
      <c r="T1686" s="2"/>
      <c r="U1686" s="2"/>
    </row>
    <row r="1687" spans="1:21" ht="32.25" thickBot="1" x14ac:dyDescent="0.3">
      <c r="A1687" s="2" t="s">
        <v>3797</v>
      </c>
      <c r="B1687" s="2" t="s">
        <v>3798</v>
      </c>
      <c r="C1687" s="2"/>
      <c r="D1687" s="2" t="s">
        <v>3799</v>
      </c>
      <c r="E1687" s="2" t="s">
        <v>3800</v>
      </c>
      <c r="F1687" s="2" t="s">
        <v>7</v>
      </c>
      <c r="G1687" s="2"/>
      <c r="H1687" s="2"/>
      <c r="I1687" s="2"/>
      <c r="J1687" s="2"/>
      <c r="K1687" s="2"/>
      <c r="L1687" s="2"/>
      <c r="M1687" s="2"/>
      <c r="N1687" s="2"/>
      <c r="O1687" s="2"/>
      <c r="P1687" s="2"/>
      <c r="Q1687" s="2"/>
      <c r="R1687" s="2"/>
      <c r="S1687" s="2"/>
      <c r="T1687" s="2"/>
      <c r="U1687" s="2"/>
    </row>
    <row r="1688" spans="1:21" ht="32.25" thickBot="1" x14ac:dyDescent="0.3">
      <c r="A1688" s="2" t="s">
        <v>4023</v>
      </c>
      <c r="B1688" s="2" t="s">
        <v>4024</v>
      </c>
      <c r="C1688" s="2"/>
      <c r="D1688" s="2" t="s">
        <v>4025</v>
      </c>
      <c r="E1688" s="2" t="s">
        <v>4026</v>
      </c>
      <c r="F1688" s="2" t="s">
        <v>12</v>
      </c>
      <c r="G1688" s="2"/>
      <c r="H1688" s="2"/>
      <c r="I1688" s="2"/>
      <c r="J1688" s="2"/>
      <c r="K1688" s="2"/>
      <c r="L1688" s="2"/>
      <c r="M1688" s="2"/>
      <c r="N1688" s="2"/>
      <c r="O1688" s="2"/>
      <c r="P1688" s="2"/>
      <c r="Q1688" s="2"/>
      <c r="R1688" s="2"/>
      <c r="S1688" s="2"/>
      <c r="T1688" s="2"/>
      <c r="U1688" s="2"/>
    </row>
    <row r="1689" spans="1:21" ht="63.75" thickBot="1" x14ac:dyDescent="0.3">
      <c r="A1689" s="2" t="s">
        <v>3801</v>
      </c>
      <c r="B1689" s="2" t="s">
        <v>3802</v>
      </c>
      <c r="C1689" s="2"/>
      <c r="D1689" s="2" t="s">
        <v>3803</v>
      </c>
      <c r="E1689" s="2" t="s">
        <v>3804</v>
      </c>
      <c r="F1689" s="2" t="s">
        <v>7</v>
      </c>
      <c r="G1689" s="2"/>
      <c r="H1689" s="2"/>
      <c r="I1689" s="2"/>
      <c r="J1689" s="2"/>
      <c r="K1689" s="2"/>
      <c r="L1689" s="2"/>
      <c r="M1689" s="2"/>
      <c r="N1689" s="2"/>
      <c r="O1689" s="2"/>
      <c r="P1689" s="2"/>
      <c r="Q1689" s="2"/>
      <c r="R1689" s="2"/>
      <c r="S1689" s="2"/>
      <c r="T1689" s="2"/>
      <c r="U1689" s="2"/>
    </row>
    <row r="1690" spans="1:21" ht="63.75" thickBot="1" x14ac:dyDescent="0.3">
      <c r="A1690" s="2" t="s">
        <v>3801</v>
      </c>
      <c r="B1690" s="2" t="s">
        <v>3802</v>
      </c>
      <c r="C1690" s="2"/>
      <c r="D1690" s="2" t="s">
        <v>3803</v>
      </c>
      <c r="E1690" s="2" t="s">
        <v>3804</v>
      </c>
      <c r="F1690" s="2" t="s">
        <v>7</v>
      </c>
      <c r="G1690" s="2"/>
      <c r="H1690" s="2"/>
      <c r="I1690" s="2"/>
      <c r="J1690" s="2"/>
      <c r="K1690" s="2"/>
      <c r="L1690" s="2"/>
      <c r="M1690" s="2"/>
      <c r="N1690" s="2"/>
      <c r="O1690" s="2"/>
      <c r="P1690" s="2"/>
      <c r="Q1690" s="2"/>
      <c r="R1690" s="2"/>
      <c r="S1690" s="2"/>
      <c r="T1690" s="2"/>
      <c r="U1690" s="2"/>
    </row>
    <row r="1691" spans="1:21" ht="32.25" thickBot="1" x14ac:dyDescent="0.3">
      <c r="A1691" s="2" t="s">
        <v>1249</v>
      </c>
      <c r="B1691" s="2" t="s">
        <v>1250</v>
      </c>
      <c r="C1691" s="2" t="s">
        <v>1251</v>
      </c>
      <c r="D1691" s="2" t="s">
        <v>489</v>
      </c>
      <c r="E1691" s="2" t="s">
        <v>3810</v>
      </c>
      <c r="F1691" s="2" t="s">
        <v>3811</v>
      </c>
      <c r="G1691" s="2"/>
      <c r="H1691" s="2"/>
      <c r="I1691" s="2"/>
      <c r="J1691" s="2"/>
      <c r="K1691" s="2"/>
      <c r="L1691" s="2"/>
      <c r="M1691" s="2"/>
      <c r="N1691" s="2"/>
      <c r="O1691" s="2"/>
      <c r="P1691" s="2"/>
      <c r="Q1691" s="2"/>
      <c r="R1691" s="2"/>
      <c r="S1691" s="2"/>
      <c r="T1691" s="2"/>
      <c r="U1691" s="2"/>
    </row>
    <row r="1692" spans="1:21" ht="48" thickBot="1" x14ac:dyDescent="0.3">
      <c r="A1692" s="2" t="s">
        <v>988</v>
      </c>
      <c r="B1692" s="2" t="s">
        <v>989</v>
      </c>
      <c r="C1692" s="2"/>
      <c r="D1692" s="2" t="s">
        <v>990</v>
      </c>
      <c r="E1692" s="2" t="s">
        <v>991</v>
      </c>
      <c r="F1692" s="2" t="s">
        <v>873</v>
      </c>
      <c r="G1692" s="2"/>
      <c r="H1692" s="2"/>
      <c r="I1692" s="2"/>
      <c r="J1692" s="2"/>
      <c r="K1692" s="2"/>
      <c r="L1692" s="2"/>
      <c r="M1692" s="2"/>
      <c r="N1692" s="2"/>
      <c r="O1692" s="2"/>
      <c r="P1692" s="2"/>
      <c r="Q1692" s="2"/>
      <c r="R1692" s="2"/>
      <c r="S1692" s="2"/>
      <c r="T1692" s="2"/>
      <c r="U1692" s="2"/>
    </row>
    <row r="1693" spans="1:21" ht="16.5" thickBot="1" x14ac:dyDescent="0.3">
      <c r="A1693" s="2"/>
      <c r="B1693" s="2"/>
      <c r="C1693" s="2"/>
      <c r="D1693" s="2"/>
      <c r="E1693" s="2"/>
      <c r="F1693" s="2"/>
      <c r="G1693" s="2"/>
      <c r="H1693" s="2"/>
      <c r="I1693" s="2"/>
      <c r="J1693" s="2"/>
      <c r="K1693" s="2"/>
      <c r="L1693" s="2"/>
      <c r="M1693" s="2"/>
      <c r="N1693" s="2"/>
      <c r="O1693" s="2"/>
      <c r="P1693" s="2"/>
      <c r="Q1693" s="2"/>
      <c r="R1693" s="2"/>
      <c r="S1693" s="2"/>
    </row>
    <row r="1694" spans="1:21" ht="16.5" thickBot="1" x14ac:dyDescent="0.3">
      <c r="A1694" s="2"/>
      <c r="B1694" s="2"/>
      <c r="C1694" s="2"/>
      <c r="D1694" s="2"/>
      <c r="E1694" s="2"/>
      <c r="F1694" s="2"/>
      <c r="G1694" s="2"/>
      <c r="H1694" s="2"/>
      <c r="I1694" s="2"/>
      <c r="J1694" s="2"/>
      <c r="K1694" s="2"/>
      <c r="L1694" s="2"/>
      <c r="M1694" s="2"/>
      <c r="N1694" s="2"/>
      <c r="O1694" s="2"/>
      <c r="P1694" s="2"/>
      <c r="Q1694" s="2"/>
      <c r="R1694" s="2"/>
      <c r="S1694" s="2"/>
    </row>
    <row r="1695" spans="1:21" ht="16.5" thickBot="1" x14ac:dyDescent="0.3">
      <c r="A1695" s="2"/>
      <c r="B1695" s="2"/>
      <c r="C1695" s="2"/>
      <c r="D1695" s="2"/>
      <c r="E1695" s="2"/>
      <c r="F1695" s="2"/>
      <c r="G1695" s="2"/>
      <c r="H1695" s="2"/>
      <c r="I1695" s="2"/>
      <c r="J1695" s="2"/>
      <c r="K1695" s="2"/>
      <c r="L1695" s="2"/>
      <c r="M1695" s="2"/>
      <c r="N1695" s="2"/>
      <c r="O1695" s="2"/>
      <c r="P1695" s="2"/>
      <c r="Q1695" s="2"/>
      <c r="R1695" s="2"/>
      <c r="S1695" s="2"/>
    </row>
    <row r="1696" spans="1:21" ht="16.5" thickBot="1" x14ac:dyDescent="0.3">
      <c r="A1696" s="2"/>
      <c r="B1696" s="2"/>
      <c r="C1696" s="2"/>
      <c r="D1696" s="2"/>
      <c r="E1696" s="2"/>
      <c r="F1696" s="2"/>
      <c r="G1696" s="2"/>
      <c r="H1696" s="2"/>
      <c r="I1696" s="2"/>
      <c r="J1696" s="2"/>
      <c r="K1696" s="2"/>
      <c r="L1696" s="2"/>
      <c r="M1696" s="2"/>
      <c r="N1696" s="2"/>
      <c r="O1696" s="2"/>
      <c r="P1696" s="2"/>
      <c r="Q1696" s="2"/>
      <c r="R1696" s="2"/>
      <c r="S1696" s="2"/>
    </row>
    <row r="1697" spans="1:19" ht="16.5" thickBot="1" x14ac:dyDescent="0.3">
      <c r="A1697" s="2"/>
      <c r="B1697" s="2"/>
      <c r="C1697" s="2"/>
      <c r="D1697" s="2"/>
      <c r="E1697" s="2"/>
      <c r="F1697" s="2"/>
      <c r="G1697" s="2"/>
      <c r="H1697" s="2"/>
      <c r="I1697" s="2"/>
      <c r="J1697" s="2"/>
      <c r="K1697" s="2"/>
      <c r="L1697" s="2"/>
      <c r="M1697" s="2"/>
      <c r="N1697" s="2"/>
      <c r="O1697" s="2"/>
      <c r="P1697" s="2"/>
      <c r="Q1697" s="2"/>
      <c r="R1697" s="2"/>
      <c r="S1697" s="2"/>
    </row>
    <row r="1698" spans="1:19" ht="16.5" thickBot="1" x14ac:dyDescent="0.3">
      <c r="A1698" s="2"/>
      <c r="B1698" s="2"/>
      <c r="C1698" s="2"/>
      <c r="D1698" s="2"/>
      <c r="E1698" s="2"/>
      <c r="F1698" s="2"/>
      <c r="G1698" s="2"/>
      <c r="H1698" s="2"/>
      <c r="I1698" s="2"/>
      <c r="J1698" s="2"/>
      <c r="K1698" s="2"/>
      <c r="L1698" s="2"/>
      <c r="M1698" s="2"/>
      <c r="N1698" s="2"/>
      <c r="O1698" s="2"/>
      <c r="P1698" s="2"/>
      <c r="Q1698" s="2"/>
      <c r="R1698" s="2"/>
      <c r="S1698" s="2"/>
    </row>
    <row r="1699" spans="1:19" ht="16.5" thickBot="1" x14ac:dyDescent="0.3">
      <c r="A1699" s="2"/>
      <c r="B1699" s="2"/>
      <c r="C1699" s="2"/>
      <c r="D1699" s="2"/>
      <c r="E1699" s="2"/>
      <c r="F1699" s="2"/>
      <c r="G1699" s="2"/>
      <c r="H1699" s="2"/>
      <c r="I1699" s="2"/>
      <c r="J1699" s="2"/>
      <c r="K1699" s="2"/>
      <c r="L1699" s="2"/>
      <c r="M1699" s="2"/>
      <c r="N1699" s="2"/>
      <c r="O1699" s="2"/>
      <c r="P1699" s="2"/>
      <c r="Q1699" s="2"/>
      <c r="R1699" s="2"/>
      <c r="S1699" s="2"/>
    </row>
    <row r="1700" spans="1:19" ht="16.5" thickBot="1" x14ac:dyDescent="0.3">
      <c r="A1700" s="2"/>
      <c r="B1700" s="2"/>
      <c r="C1700" s="2"/>
      <c r="D1700" s="2"/>
      <c r="E1700" s="2"/>
      <c r="F1700" s="2"/>
      <c r="G1700" s="2"/>
      <c r="H1700" s="2"/>
      <c r="I1700" s="2"/>
      <c r="J1700" s="2"/>
      <c r="K1700" s="2"/>
      <c r="L1700" s="2"/>
      <c r="M1700" s="2"/>
      <c r="N1700" s="2"/>
      <c r="O1700" s="2"/>
      <c r="P1700" s="2"/>
      <c r="Q1700" s="2"/>
      <c r="R1700" s="2"/>
      <c r="S1700" s="2"/>
    </row>
    <row r="1701" spans="1:19" ht="16.5" thickBot="1" x14ac:dyDescent="0.3">
      <c r="A1701" s="2"/>
      <c r="B1701" s="2"/>
      <c r="C1701" s="2"/>
      <c r="D1701" s="2"/>
      <c r="E1701" s="2"/>
      <c r="F1701" s="2"/>
      <c r="G1701" s="2"/>
      <c r="H1701" s="2"/>
      <c r="I1701" s="2"/>
      <c r="J1701" s="2"/>
      <c r="K1701" s="2"/>
      <c r="L1701" s="2"/>
      <c r="M1701" s="2"/>
      <c r="N1701" s="2"/>
      <c r="O1701" s="2"/>
      <c r="P1701" s="2"/>
      <c r="Q1701" s="2"/>
      <c r="R1701" s="2"/>
      <c r="S1701" s="2"/>
    </row>
    <row r="1702" spans="1:19" ht="16.5" thickBot="1" x14ac:dyDescent="0.3">
      <c r="A1702" s="2"/>
      <c r="B1702" s="2"/>
      <c r="C1702" s="2"/>
      <c r="D1702" s="2"/>
      <c r="E1702" s="2"/>
      <c r="F1702" s="2"/>
      <c r="G1702" s="2"/>
      <c r="H1702" s="2"/>
      <c r="I1702" s="2"/>
      <c r="J1702" s="2"/>
      <c r="K1702" s="2"/>
      <c r="L1702" s="2"/>
      <c r="M1702" s="2"/>
      <c r="N1702" s="2"/>
      <c r="O1702" s="2"/>
      <c r="P1702" s="2"/>
      <c r="Q1702" s="2"/>
      <c r="R1702" s="2"/>
      <c r="S1702" s="2"/>
    </row>
    <row r="1703" spans="1:19" ht="16.5" thickBot="1" x14ac:dyDescent="0.3">
      <c r="A1703" s="2"/>
      <c r="B1703" s="2"/>
      <c r="C1703" s="2"/>
      <c r="D1703" s="2"/>
      <c r="E1703" s="2"/>
      <c r="F1703" s="2"/>
      <c r="G1703" s="2"/>
      <c r="H1703" s="2"/>
      <c r="I1703" s="2"/>
      <c r="J1703" s="2"/>
      <c r="K1703" s="2"/>
      <c r="L1703" s="2"/>
      <c r="M1703" s="2"/>
      <c r="N1703" s="2"/>
      <c r="O1703" s="2"/>
      <c r="P1703" s="2"/>
      <c r="Q1703" s="2"/>
      <c r="R1703" s="2"/>
      <c r="S1703" s="2"/>
    </row>
    <row r="1704" spans="1:19" ht="16.5" thickBot="1" x14ac:dyDescent="0.3">
      <c r="A1704" s="2"/>
      <c r="B1704" s="2"/>
      <c r="C1704" s="2"/>
      <c r="D1704" s="2"/>
      <c r="E1704" s="2"/>
      <c r="F1704" s="2"/>
      <c r="G1704" s="2"/>
      <c r="H1704" s="2"/>
      <c r="I1704" s="2"/>
      <c r="J1704" s="2"/>
      <c r="K1704" s="2"/>
      <c r="L1704" s="2"/>
      <c r="M1704" s="2"/>
      <c r="N1704" s="2"/>
      <c r="O1704" s="2"/>
      <c r="P1704" s="2"/>
      <c r="Q1704" s="2"/>
      <c r="R1704" s="2"/>
      <c r="S1704" s="2"/>
    </row>
    <row r="1705" spans="1:19" ht="16.5" thickBot="1" x14ac:dyDescent="0.3">
      <c r="A1705" s="2"/>
      <c r="B1705" s="2"/>
      <c r="C1705" s="2"/>
      <c r="D1705" s="2"/>
      <c r="E1705" s="2"/>
      <c r="F1705" s="2"/>
      <c r="G1705" s="2"/>
      <c r="H1705" s="2"/>
      <c r="I1705" s="2"/>
      <c r="J1705" s="2"/>
      <c r="K1705" s="2"/>
      <c r="L1705" s="2"/>
      <c r="M1705" s="2"/>
      <c r="N1705" s="2"/>
      <c r="O1705" s="2"/>
      <c r="P1705" s="2"/>
      <c r="Q1705" s="2"/>
      <c r="R1705" s="2"/>
      <c r="S1705" s="2"/>
    </row>
    <row r="1706" spans="1:19" ht="16.5" thickBot="1" x14ac:dyDescent="0.3">
      <c r="A1706" s="2"/>
      <c r="B1706" s="2"/>
      <c r="C1706" s="2"/>
      <c r="D1706" s="2"/>
      <c r="E1706" s="2"/>
      <c r="F1706" s="2"/>
      <c r="G1706" s="2"/>
      <c r="H1706" s="2"/>
      <c r="I1706" s="2"/>
      <c r="J1706" s="2"/>
      <c r="K1706" s="2"/>
      <c r="L1706" s="2"/>
      <c r="M1706" s="2"/>
      <c r="N1706" s="2"/>
      <c r="O1706" s="2"/>
      <c r="P1706" s="2"/>
      <c r="Q1706" s="2"/>
      <c r="R1706" s="2"/>
      <c r="S1706" s="2"/>
    </row>
    <row r="1707" spans="1:19" ht="16.5" thickBot="1" x14ac:dyDescent="0.3">
      <c r="A1707" s="2"/>
      <c r="B1707" s="2"/>
      <c r="C1707" s="2"/>
      <c r="D1707" s="2"/>
      <c r="E1707" s="2"/>
      <c r="F1707" s="2"/>
      <c r="G1707" s="2"/>
      <c r="H1707" s="2"/>
      <c r="I1707" s="2"/>
      <c r="J1707" s="2"/>
      <c r="K1707" s="2"/>
      <c r="L1707" s="2"/>
      <c r="M1707" s="2"/>
      <c r="N1707" s="2"/>
      <c r="O1707" s="2"/>
      <c r="P1707" s="2"/>
      <c r="Q1707" s="2"/>
      <c r="R1707" s="2"/>
      <c r="S1707" s="2"/>
    </row>
    <row r="1708" spans="1:19" ht="16.5" thickBot="1" x14ac:dyDescent="0.3">
      <c r="A1708" s="2"/>
      <c r="B1708" s="2"/>
      <c r="C1708" s="2"/>
      <c r="D1708" s="2"/>
      <c r="E1708" s="2"/>
      <c r="F1708" s="2"/>
      <c r="G1708" s="2"/>
      <c r="H1708" s="2"/>
      <c r="I1708" s="2"/>
      <c r="J1708" s="2"/>
      <c r="K1708" s="2"/>
      <c r="L1708" s="2"/>
      <c r="M1708" s="2"/>
      <c r="N1708" s="2"/>
      <c r="O1708" s="2"/>
      <c r="P1708" s="2"/>
      <c r="Q1708" s="2"/>
      <c r="R1708" s="2"/>
      <c r="S1708" s="2"/>
    </row>
    <row r="1709" spans="1:19" ht="16.5" thickBot="1" x14ac:dyDescent="0.3">
      <c r="A1709" s="2"/>
      <c r="B1709" s="2"/>
      <c r="C1709" s="2"/>
      <c r="D1709" s="2"/>
      <c r="E1709" s="2"/>
      <c r="F1709" s="2"/>
      <c r="G1709" s="2"/>
      <c r="H1709" s="2"/>
      <c r="I1709" s="2"/>
      <c r="J1709" s="2"/>
      <c r="K1709" s="2"/>
      <c r="L1709" s="2"/>
      <c r="M1709" s="2"/>
      <c r="N1709" s="2"/>
      <c r="O1709" s="2"/>
      <c r="P1709" s="2"/>
      <c r="Q1709" s="2"/>
      <c r="R1709" s="2"/>
      <c r="S1709" s="2"/>
    </row>
    <row r="1710" spans="1:19" ht="16.5" thickBot="1" x14ac:dyDescent="0.3">
      <c r="A1710" s="2"/>
      <c r="B1710" s="2"/>
      <c r="C1710" s="2"/>
      <c r="D1710" s="2"/>
      <c r="E1710" s="2"/>
      <c r="F1710" s="2"/>
      <c r="G1710" s="2"/>
      <c r="H1710" s="2"/>
      <c r="I1710" s="2"/>
      <c r="J1710" s="2"/>
      <c r="K1710" s="2"/>
      <c r="L1710" s="2"/>
      <c r="M1710" s="2"/>
      <c r="N1710" s="2"/>
      <c r="O1710" s="2"/>
      <c r="P1710" s="2"/>
      <c r="Q1710" s="2"/>
      <c r="R1710" s="2"/>
      <c r="S1710" s="2"/>
    </row>
    <row r="1711" spans="1:19" ht="16.5" thickBot="1" x14ac:dyDescent="0.3">
      <c r="A1711" s="2"/>
      <c r="B1711" s="2"/>
      <c r="C1711" s="2"/>
      <c r="D1711" s="2"/>
      <c r="E1711" s="2"/>
      <c r="F1711" s="2"/>
      <c r="G1711" s="2"/>
      <c r="H1711" s="2"/>
      <c r="I1711" s="2"/>
      <c r="J1711" s="2"/>
      <c r="K1711" s="2"/>
      <c r="L1711" s="2"/>
      <c r="M1711" s="2"/>
      <c r="N1711" s="2"/>
      <c r="O1711" s="2"/>
      <c r="P1711" s="2"/>
      <c r="Q1711" s="2"/>
      <c r="R1711" s="2"/>
      <c r="S1711" s="2"/>
    </row>
    <row r="1712" spans="1:19" ht="16.5" thickBot="1" x14ac:dyDescent="0.3">
      <c r="A1712" s="2"/>
      <c r="B1712" s="2"/>
      <c r="C1712" s="2"/>
      <c r="D1712" s="2"/>
      <c r="E1712" s="2"/>
      <c r="F1712" s="2"/>
      <c r="G1712" s="2"/>
      <c r="H1712" s="2"/>
      <c r="I1712" s="2"/>
      <c r="J1712" s="2"/>
      <c r="K1712" s="2"/>
      <c r="L1712" s="2"/>
      <c r="M1712" s="2"/>
      <c r="N1712" s="2"/>
      <c r="O1712" s="2"/>
      <c r="P1712" s="2"/>
      <c r="Q1712" s="2"/>
      <c r="R1712" s="2"/>
      <c r="S1712" s="2"/>
    </row>
    <row r="1713" spans="1:19" ht="16.5" thickBot="1" x14ac:dyDescent="0.3">
      <c r="A1713" s="2"/>
      <c r="B1713" s="2"/>
      <c r="C1713" s="2"/>
      <c r="D1713" s="2"/>
      <c r="E1713" s="2"/>
      <c r="F1713" s="2"/>
      <c r="G1713" s="2"/>
      <c r="H1713" s="2"/>
      <c r="I1713" s="2"/>
      <c r="J1713" s="2"/>
      <c r="K1713" s="2"/>
      <c r="L1713" s="2"/>
      <c r="M1713" s="2"/>
      <c r="N1713" s="2"/>
      <c r="O1713" s="2"/>
      <c r="P1713" s="2"/>
      <c r="Q1713" s="2"/>
      <c r="R1713" s="2"/>
      <c r="S1713" s="2"/>
    </row>
    <row r="1714" spans="1:19" ht="16.5" thickBot="1" x14ac:dyDescent="0.3">
      <c r="A1714" s="2"/>
      <c r="B1714" s="2"/>
      <c r="C1714" s="2"/>
      <c r="D1714" s="2"/>
      <c r="E1714" s="2"/>
      <c r="F1714" s="2"/>
      <c r="G1714" s="2"/>
      <c r="H1714" s="2"/>
      <c r="I1714" s="2"/>
      <c r="J1714" s="2"/>
      <c r="K1714" s="2"/>
      <c r="L1714" s="2"/>
      <c r="M1714" s="2"/>
      <c r="N1714" s="2"/>
      <c r="O1714" s="2"/>
      <c r="P1714" s="2"/>
      <c r="Q1714" s="2"/>
      <c r="R1714" s="2"/>
      <c r="S1714" s="2"/>
    </row>
    <row r="1715" spans="1:19" ht="16.5" thickBot="1" x14ac:dyDescent="0.3">
      <c r="A1715" s="2"/>
      <c r="B1715" s="2"/>
      <c r="C1715" s="2"/>
      <c r="D1715" s="2"/>
      <c r="E1715" s="2"/>
      <c r="F1715" s="2"/>
      <c r="G1715" s="2"/>
      <c r="H1715" s="2"/>
      <c r="I1715" s="2"/>
      <c r="J1715" s="2"/>
      <c r="K1715" s="2"/>
      <c r="L1715" s="2"/>
      <c r="M1715" s="2"/>
      <c r="N1715" s="2"/>
      <c r="O1715" s="2"/>
      <c r="P1715" s="2"/>
      <c r="Q1715" s="2"/>
      <c r="R1715" s="2"/>
      <c r="S1715" s="2"/>
    </row>
    <row r="1716" spans="1:19" ht="16.5" thickBot="1" x14ac:dyDescent="0.3">
      <c r="A1716" s="2"/>
      <c r="B1716" s="2"/>
      <c r="C1716" s="2"/>
      <c r="D1716" s="2"/>
      <c r="E1716" s="2"/>
      <c r="F1716" s="2"/>
      <c r="G1716" s="2"/>
      <c r="H1716" s="2"/>
      <c r="I1716" s="2"/>
      <c r="J1716" s="2"/>
      <c r="K1716" s="2"/>
      <c r="L1716" s="2"/>
      <c r="M1716" s="2"/>
      <c r="N1716" s="2"/>
      <c r="O1716" s="2"/>
      <c r="P1716" s="2"/>
      <c r="Q1716" s="2"/>
      <c r="R1716" s="2"/>
      <c r="S1716" s="2"/>
    </row>
    <row r="1717" spans="1:19" ht="16.5" thickBot="1" x14ac:dyDescent="0.3">
      <c r="A1717" s="2"/>
      <c r="B1717" s="2"/>
      <c r="C1717" s="2"/>
      <c r="D1717" s="2"/>
      <c r="E1717" s="2"/>
      <c r="F1717" s="2"/>
      <c r="G1717" s="2"/>
      <c r="H1717" s="2"/>
      <c r="I1717" s="2"/>
      <c r="J1717" s="2"/>
      <c r="K1717" s="2"/>
      <c r="L1717" s="2"/>
      <c r="M1717" s="2"/>
      <c r="N1717" s="2"/>
      <c r="O1717" s="2"/>
      <c r="P1717" s="2"/>
      <c r="Q1717" s="2"/>
      <c r="R1717" s="2"/>
      <c r="S1717" s="2"/>
    </row>
    <row r="1718" spans="1:19" ht="16.5" thickBot="1" x14ac:dyDescent="0.3">
      <c r="A1718" s="2"/>
      <c r="B1718" s="2"/>
      <c r="C1718" s="2"/>
      <c r="D1718" s="2"/>
      <c r="E1718" s="2"/>
      <c r="F1718" s="2"/>
      <c r="G1718" s="2"/>
      <c r="H1718" s="2"/>
      <c r="I1718" s="2"/>
      <c r="J1718" s="2"/>
      <c r="K1718" s="2"/>
      <c r="L1718" s="2"/>
      <c r="M1718" s="2"/>
      <c r="N1718" s="2"/>
      <c r="O1718" s="2"/>
      <c r="P1718" s="2"/>
      <c r="Q1718" s="2"/>
      <c r="R1718" s="2"/>
      <c r="S1718" s="2"/>
    </row>
    <row r="1719" spans="1:19" ht="16.5" thickBot="1" x14ac:dyDescent="0.3">
      <c r="A1719" s="2"/>
      <c r="B1719" s="2"/>
      <c r="C1719" s="2"/>
      <c r="D1719" s="2"/>
      <c r="E1719" s="2"/>
      <c r="F1719" s="2"/>
      <c r="G1719" s="2"/>
      <c r="H1719" s="2"/>
      <c r="I1719" s="2"/>
      <c r="J1719" s="2"/>
      <c r="K1719" s="2"/>
      <c r="L1719" s="2"/>
      <c r="M1719" s="2"/>
      <c r="N1719" s="2"/>
      <c r="O1719" s="2"/>
      <c r="P1719" s="2"/>
      <c r="Q1719" s="2"/>
      <c r="R1719" s="2"/>
      <c r="S1719" s="2"/>
    </row>
    <row r="1720" spans="1:19" ht="16.5" thickBot="1" x14ac:dyDescent="0.3">
      <c r="A1720" s="2"/>
      <c r="B1720" s="2"/>
      <c r="C1720" s="2"/>
      <c r="D1720" s="2"/>
      <c r="E1720" s="2"/>
      <c r="F1720" s="2"/>
      <c r="G1720" s="2"/>
      <c r="H1720" s="2"/>
      <c r="I1720" s="2"/>
      <c r="J1720" s="2"/>
      <c r="K1720" s="2"/>
      <c r="L1720" s="2"/>
      <c r="M1720" s="2"/>
      <c r="N1720" s="2"/>
      <c r="O1720" s="2"/>
      <c r="P1720" s="2"/>
      <c r="Q1720" s="2"/>
      <c r="R1720" s="2"/>
      <c r="S1720" s="2"/>
    </row>
    <row r="1721" spans="1:19" ht="16.5" thickBot="1" x14ac:dyDescent="0.3">
      <c r="A1721" s="2"/>
      <c r="B1721" s="2"/>
      <c r="C1721" s="2"/>
      <c r="D1721" s="2"/>
      <c r="E1721" s="2"/>
      <c r="F1721" s="2"/>
      <c r="G1721" s="2"/>
      <c r="H1721" s="2"/>
      <c r="I1721" s="2"/>
      <c r="J1721" s="2"/>
      <c r="K1721" s="2"/>
      <c r="L1721" s="2"/>
      <c r="M1721" s="2"/>
      <c r="N1721" s="2"/>
      <c r="O1721" s="2"/>
      <c r="P1721" s="2"/>
      <c r="Q1721" s="2"/>
      <c r="R1721" s="2"/>
      <c r="S1721" s="2"/>
    </row>
    <row r="1722" spans="1:19" ht="16.5" thickBot="1" x14ac:dyDescent="0.3">
      <c r="A1722" s="2"/>
      <c r="B1722" s="2"/>
      <c r="C1722" s="2"/>
      <c r="D1722" s="2"/>
      <c r="E1722" s="2"/>
      <c r="F1722" s="2"/>
      <c r="G1722" s="2"/>
      <c r="H1722" s="2"/>
      <c r="I1722" s="2"/>
      <c r="J1722" s="2"/>
      <c r="K1722" s="2"/>
      <c r="L1722" s="2"/>
      <c r="M1722" s="2"/>
      <c r="N1722" s="2"/>
      <c r="O1722" s="2"/>
      <c r="P1722" s="2"/>
      <c r="Q1722" s="2"/>
      <c r="R1722" s="2"/>
      <c r="S1722" s="2"/>
    </row>
    <row r="1723" spans="1:19" ht="16.5" thickBot="1" x14ac:dyDescent="0.3">
      <c r="A1723" s="2"/>
      <c r="B1723" s="2"/>
      <c r="C1723" s="2"/>
      <c r="D1723" s="2"/>
      <c r="E1723" s="2"/>
      <c r="F1723" s="2"/>
      <c r="G1723" s="2"/>
      <c r="H1723" s="2"/>
      <c r="I1723" s="2"/>
      <c r="J1723" s="2"/>
      <c r="K1723" s="2"/>
      <c r="L1723" s="2"/>
      <c r="M1723" s="2"/>
      <c r="N1723" s="2"/>
      <c r="O1723" s="2"/>
      <c r="P1723" s="2"/>
      <c r="Q1723" s="2"/>
      <c r="R1723" s="2"/>
      <c r="S1723" s="2"/>
    </row>
    <row r="1724" spans="1:19" ht="16.5" thickBot="1" x14ac:dyDescent="0.3">
      <c r="A1724" s="2"/>
      <c r="B1724" s="2"/>
      <c r="C1724" s="2"/>
      <c r="D1724" s="2"/>
      <c r="E1724" s="2"/>
      <c r="F1724" s="2"/>
      <c r="G1724" s="2"/>
      <c r="H1724" s="2"/>
      <c r="I1724" s="2"/>
      <c r="J1724" s="2"/>
      <c r="K1724" s="2"/>
      <c r="L1724" s="2"/>
      <c r="M1724" s="2"/>
      <c r="N1724" s="2"/>
      <c r="O1724" s="2"/>
      <c r="P1724" s="2"/>
      <c r="Q1724" s="2"/>
      <c r="R1724" s="2"/>
      <c r="S1724" s="2"/>
    </row>
    <row r="1725" spans="1:19" ht="16.5" thickBot="1" x14ac:dyDescent="0.3">
      <c r="A1725" s="2"/>
      <c r="B1725" s="2"/>
      <c r="C1725" s="2"/>
      <c r="D1725" s="2"/>
      <c r="E1725" s="2"/>
      <c r="F1725" s="2"/>
      <c r="G1725" s="2"/>
      <c r="H1725" s="2"/>
      <c r="I1725" s="2"/>
      <c r="J1725" s="2"/>
      <c r="K1725" s="2"/>
      <c r="L1725" s="2"/>
      <c r="M1725" s="2"/>
      <c r="N1725" s="2"/>
      <c r="O1725" s="2"/>
      <c r="P1725" s="2"/>
      <c r="Q1725" s="2"/>
      <c r="R1725" s="2"/>
      <c r="S1725" s="2"/>
    </row>
    <row r="1726" spans="1:19" ht="16.5" thickBot="1" x14ac:dyDescent="0.3">
      <c r="A1726" s="2"/>
      <c r="B1726" s="2"/>
      <c r="C1726" s="2"/>
      <c r="D1726" s="2"/>
      <c r="E1726" s="2"/>
      <c r="F1726" s="2"/>
      <c r="G1726" s="2"/>
      <c r="H1726" s="2"/>
      <c r="I1726" s="2"/>
      <c r="J1726" s="2"/>
      <c r="K1726" s="2"/>
      <c r="L1726" s="2"/>
      <c r="M1726" s="2"/>
      <c r="N1726" s="2"/>
      <c r="O1726" s="2"/>
      <c r="P1726" s="2"/>
      <c r="Q1726" s="2"/>
      <c r="R1726" s="2"/>
      <c r="S1726" s="2"/>
    </row>
    <row r="1727" spans="1:19" ht="16.5" thickBot="1" x14ac:dyDescent="0.3">
      <c r="A1727" s="2"/>
      <c r="B1727" s="2"/>
      <c r="C1727" s="2"/>
      <c r="D1727" s="2"/>
      <c r="E1727" s="2"/>
      <c r="F1727" s="2"/>
      <c r="G1727" s="2"/>
      <c r="H1727" s="2"/>
      <c r="I1727" s="2"/>
      <c r="J1727" s="2"/>
      <c r="K1727" s="2"/>
      <c r="L1727" s="2"/>
      <c r="M1727" s="2"/>
      <c r="N1727" s="2"/>
      <c r="O1727" s="2"/>
      <c r="P1727" s="2"/>
      <c r="Q1727" s="2"/>
      <c r="R1727" s="2"/>
      <c r="S1727" s="2"/>
    </row>
    <row r="1728" spans="1:19" ht="16.5" thickBot="1" x14ac:dyDescent="0.3">
      <c r="A1728" s="2"/>
      <c r="B1728" s="2"/>
      <c r="C1728" s="2"/>
      <c r="D1728" s="2"/>
      <c r="E1728" s="2"/>
      <c r="F1728" s="2"/>
      <c r="G1728" s="2"/>
      <c r="H1728" s="2"/>
      <c r="I1728" s="2"/>
      <c r="J1728" s="2"/>
      <c r="K1728" s="2"/>
      <c r="L1728" s="2"/>
      <c r="M1728" s="2"/>
      <c r="N1728" s="2"/>
      <c r="O1728" s="2"/>
      <c r="P1728" s="2"/>
      <c r="Q1728" s="2"/>
      <c r="R1728" s="2"/>
      <c r="S1728" s="2"/>
    </row>
    <row r="1729" spans="1:19" ht="16.5" thickBot="1" x14ac:dyDescent="0.3">
      <c r="A1729" s="2"/>
      <c r="B1729" s="2"/>
      <c r="C1729" s="2"/>
      <c r="D1729" s="2"/>
      <c r="E1729" s="2"/>
      <c r="F1729" s="2"/>
      <c r="G1729" s="2"/>
      <c r="H1729" s="2"/>
      <c r="I1729" s="2"/>
      <c r="J1729" s="2"/>
      <c r="K1729" s="2"/>
      <c r="L1729" s="2"/>
      <c r="M1729" s="2"/>
      <c r="N1729" s="2"/>
      <c r="O1729" s="2"/>
      <c r="P1729" s="2"/>
      <c r="Q1729" s="2"/>
      <c r="R1729" s="2"/>
      <c r="S1729" s="2"/>
    </row>
    <row r="1730" spans="1:19" ht="16.5" thickBot="1" x14ac:dyDescent="0.3">
      <c r="A1730" s="2"/>
      <c r="B1730" s="2"/>
      <c r="C1730" s="2"/>
      <c r="D1730" s="2"/>
      <c r="E1730" s="2"/>
      <c r="F1730" s="2"/>
      <c r="G1730" s="2"/>
      <c r="H1730" s="2"/>
      <c r="I1730" s="2"/>
      <c r="J1730" s="2"/>
      <c r="K1730" s="2"/>
      <c r="L1730" s="2"/>
      <c r="M1730" s="2"/>
      <c r="N1730" s="2"/>
      <c r="O1730" s="2"/>
      <c r="P1730" s="2"/>
      <c r="Q1730" s="2"/>
      <c r="R1730" s="2"/>
      <c r="S1730" s="2"/>
    </row>
    <row r="1731" spans="1:19" ht="16.5" thickBot="1" x14ac:dyDescent="0.3">
      <c r="A1731" s="2"/>
      <c r="B1731" s="2"/>
      <c r="C1731" s="2"/>
      <c r="D1731" s="2"/>
      <c r="E1731" s="2"/>
      <c r="F1731" s="2"/>
      <c r="G1731" s="2"/>
      <c r="H1731" s="2"/>
      <c r="I1731" s="2"/>
      <c r="J1731" s="2"/>
      <c r="K1731" s="2"/>
      <c r="L1731" s="2"/>
      <c r="M1731" s="2"/>
      <c r="N1731" s="2"/>
      <c r="O1731" s="2"/>
      <c r="P1731" s="2"/>
      <c r="Q1731" s="2"/>
      <c r="R1731" s="2"/>
      <c r="S1731" s="2"/>
    </row>
    <row r="1732" spans="1:19" ht="16.5" thickBot="1" x14ac:dyDescent="0.3">
      <c r="A1732" s="2"/>
      <c r="B1732" s="2"/>
      <c r="C1732" s="2"/>
      <c r="D1732" s="2"/>
      <c r="E1732" s="2"/>
      <c r="F1732" s="2"/>
      <c r="G1732" s="2"/>
      <c r="H1732" s="2"/>
      <c r="I1732" s="2"/>
      <c r="J1732" s="2"/>
      <c r="K1732" s="2"/>
      <c r="L1732" s="2"/>
      <c r="M1732" s="2"/>
      <c r="N1732" s="2"/>
      <c r="O1732" s="2"/>
      <c r="P1732" s="2"/>
      <c r="Q1732" s="2"/>
      <c r="R1732" s="2"/>
      <c r="S1732" s="2"/>
    </row>
    <row r="1733" spans="1:19" ht="16.5" thickBot="1" x14ac:dyDescent="0.3">
      <c r="A1733" s="2"/>
      <c r="B1733" s="2"/>
      <c r="C1733" s="2"/>
      <c r="D1733" s="2"/>
      <c r="E1733" s="2"/>
      <c r="F1733" s="2"/>
      <c r="G1733" s="2"/>
      <c r="H1733" s="2"/>
      <c r="I1733" s="2"/>
      <c r="J1733" s="2"/>
      <c r="K1733" s="2"/>
      <c r="L1733" s="2"/>
      <c r="M1733" s="2"/>
      <c r="N1733" s="2"/>
      <c r="O1733" s="2"/>
      <c r="P1733" s="2"/>
      <c r="Q1733" s="2"/>
      <c r="R1733" s="2"/>
      <c r="S1733" s="2"/>
    </row>
    <row r="1734" spans="1:19" ht="16.5" thickBot="1" x14ac:dyDescent="0.3">
      <c r="A1734" s="2"/>
      <c r="B1734" s="2"/>
      <c r="C1734" s="2"/>
      <c r="D1734" s="2"/>
      <c r="E1734" s="2"/>
      <c r="F1734" s="2"/>
      <c r="G1734" s="2"/>
      <c r="H1734" s="2"/>
      <c r="I1734" s="2"/>
      <c r="J1734" s="2"/>
      <c r="K1734" s="2"/>
      <c r="L1734" s="2"/>
      <c r="M1734" s="2"/>
      <c r="N1734" s="2"/>
      <c r="O1734" s="2"/>
      <c r="P1734" s="2"/>
      <c r="Q1734" s="2"/>
      <c r="R1734" s="2"/>
      <c r="S1734" s="2"/>
    </row>
    <row r="1735" spans="1:19" ht="16.5" thickBot="1" x14ac:dyDescent="0.3">
      <c r="A1735" s="2"/>
      <c r="B1735" s="2"/>
      <c r="C1735" s="2"/>
      <c r="D1735" s="2"/>
      <c r="E1735" s="2"/>
      <c r="F1735" s="2"/>
      <c r="G1735" s="2"/>
      <c r="H1735" s="2"/>
      <c r="I1735" s="2"/>
      <c r="J1735" s="2"/>
      <c r="K1735" s="2"/>
      <c r="L1735" s="2"/>
      <c r="M1735" s="2"/>
      <c r="N1735" s="2"/>
      <c r="O1735" s="2"/>
      <c r="P1735" s="2"/>
      <c r="Q1735" s="2"/>
      <c r="R1735" s="2"/>
      <c r="S1735" s="2"/>
    </row>
    <row r="1736" spans="1:19" ht="16.5" thickBot="1" x14ac:dyDescent="0.3">
      <c r="A1736" s="2"/>
      <c r="B1736" s="2"/>
      <c r="C1736" s="2"/>
      <c r="D1736" s="2"/>
      <c r="E1736" s="2"/>
      <c r="F1736" s="2"/>
      <c r="G1736" s="2"/>
      <c r="H1736" s="2"/>
      <c r="I1736" s="2"/>
      <c r="J1736" s="2"/>
      <c r="K1736" s="2"/>
      <c r="L1736" s="2"/>
      <c r="M1736" s="2"/>
      <c r="N1736" s="2"/>
      <c r="O1736" s="2"/>
      <c r="P1736" s="2"/>
      <c r="Q1736" s="2"/>
      <c r="R1736" s="2"/>
      <c r="S1736" s="2"/>
    </row>
    <row r="1737" spans="1:19" ht="16.5" thickBot="1" x14ac:dyDescent="0.3">
      <c r="A1737" s="2"/>
      <c r="B1737" s="2"/>
      <c r="C1737" s="2"/>
      <c r="D1737" s="2"/>
      <c r="E1737" s="2"/>
      <c r="F1737" s="2"/>
      <c r="G1737" s="2"/>
      <c r="H1737" s="2"/>
      <c r="I1737" s="2"/>
      <c r="J1737" s="2"/>
      <c r="K1737" s="2"/>
      <c r="L1737" s="2"/>
      <c r="M1737" s="2"/>
      <c r="N1737" s="2"/>
      <c r="O1737" s="2"/>
      <c r="P1737" s="2"/>
      <c r="Q1737" s="2"/>
      <c r="R1737" s="2"/>
      <c r="S1737" s="2"/>
    </row>
    <row r="1738" spans="1:19" ht="16.5" thickBot="1" x14ac:dyDescent="0.3">
      <c r="A1738" s="2"/>
      <c r="B1738" s="2"/>
      <c r="C1738" s="2"/>
      <c r="D1738" s="2"/>
      <c r="E1738" s="2"/>
      <c r="F1738" s="2"/>
      <c r="G1738" s="2"/>
      <c r="H1738" s="2"/>
      <c r="I1738" s="2"/>
      <c r="J1738" s="2"/>
      <c r="K1738" s="2"/>
      <c r="L1738" s="2"/>
      <c r="M1738" s="2"/>
      <c r="N1738" s="2"/>
      <c r="O1738" s="2"/>
      <c r="P1738" s="2"/>
      <c r="Q1738" s="2"/>
      <c r="R1738" s="2"/>
      <c r="S1738" s="2"/>
    </row>
    <row r="1739" spans="1:19" ht="16.5" thickBot="1" x14ac:dyDescent="0.3">
      <c r="A1739" s="2"/>
      <c r="B1739" s="2"/>
      <c r="C1739" s="2"/>
      <c r="D1739" s="2"/>
      <c r="E1739" s="2"/>
      <c r="F1739" s="2"/>
      <c r="G1739" s="2"/>
      <c r="H1739" s="2"/>
      <c r="I1739" s="2"/>
      <c r="J1739" s="2"/>
      <c r="K1739" s="2"/>
      <c r="L1739" s="2"/>
      <c r="M1739" s="2"/>
      <c r="N1739" s="2"/>
      <c r="O1739" s="2"/>
      <c r="P1739" s="2"/>
      <c r="Q1739" s="2"/>
      <c r="R1739" s="2"/>
      <c r="S1739" s="2"/>
    </row>
    <row r="1740" spans="1:19" ht="16.5" thickBot="1" x14ac:dyDescent="0.3">
      <c r="A1740" s="2"/>
      <c r="B1740" s="2"/>
      <c r="C1740" s="2"/>
      <c r="D1740" s="2"/>
      <c r="E1740" s="2"/>
      <c r="F1740" s="2"/>
      <c r="G1740" s="2"/>
      <c r="H1740" s="2"/>
      <c r="I1740" s="2"/>
      <c r="J1740" s="2"/>
      <c r="K1740" s="2"/>
      <c r="L1740" s="2"/>
      <c r="M1740" s="2"/>
      <c r="N1740" s="2"/>
      <c r="O1740" s="2"/>
      <c r="P1740" s="2"/>
      <c r="Q1740" s="2"/>
      <c r="R1740" s="2"/>
      <c r="S1740" s="2"/>
    </row>
    <row r="1741" spans="1:19" ht="16.5" thickBot="1" x14ac:dyDescent="0.3">
      <c r="A1741" s="2"/>
      <c r="B1741" s="2"/>
      <c r="C1741" s="2"/>
      <c r="D1741" s="2"/>
      <c r="E1741" s="2"/>
      <c r="F1741" s="2"/>
      <c r="G1741" s="2"/>
      <c r="H1741" s="2"/>
      <c r="I1741" s="2"/>
      <c r="J1741" s="2"/>
      <c r="K1741" s="2"/>
      <c r="L1741" s="2"/>
      <c r="M1741" s="2"/>
      <c r="N1741" s="2"/>
      <c r="O1741" s="2"/>
      <c r="P1741" s="2"/>
      <c r="Q1741" s="2"/>
      <c r="R1741" s="2"/>
      <c r="S1741" s="2"/>
    </row>
    <row r="1742" spans="1:19" ht="16.5" thickBot="1" x14ac:dyDescent="0.3">
      <c r="A1742" s="2"/>
      <c r="B1742" s="2"/>
      <c r="C1742" s="2"/>
      <c r="D1742" s="2"/>
      <c r="E1742" s="2"/>
      <c r="F1742" s="2"/>
      <c r="G1742" s="2"/>
      <c r="H1742" s="2"/>
      <c r="I1742" s="2"/>
      <c r="J1742" s="2"/>
      <c r="K1742" s="2"/>
      <c r="L1742" s="2"/>
      <c r="M1742" s="2"/>
      <c r="N1742" s="2"/>
      <c r="O1742" s="2"/>
      <c r="P1742" s="2"/>
      <c r="Q1742" s="2"/>
      <c r="R1742" s="2"/>
      <c r="S1742" s="2"/>
    </row>
    <row r="1743" spans="1:19" ht="16.5" thickBot="1" x14ac:dyDescent="0.3">
      <c r="A1743" s="2"/>
      <c r="B1743" s="2"/>
      <c r="C1743" s="2"/>
      <c r="D1743" s="2"/>
      <c r="E1743" s="2"/>
      <c r="F1743" s="2"/>
      <c r="G1743" s="2"/>
      <c r="H1743" s="2"/>
      <c r="I1743" s="2"/>
      <c r="J1743" s="2"/>
      <c r="K1743" s="2"/>
      <c r="L1743" s="2"/>
      <c r="M1743" s="2"/>
      <c r="N1743" s="2"/>
      <c r="O1743" s="2"/>
      <c r="P1743" s="2"/>
      <c r="Q1743" s="2"/>
      <c r="R1743" s="2"/>
      <c r="S1743" s="2"/>
    </row>
    <row r="1744" spans="1:19" ht="16.5" thickBot="1" x14ac:dyDescent="0.3">
      <c r="A1744" s="2"/>
      <c r="B1744" s="2"/>
      <c r="C1744" s="2"/>
      <c r="D1744" s="2"/>
      <c r="E1744" s="2"/>
      <c r="F1744" s="2"/>
      <c r="G1744" s="2"/>
      <c r="H1744" s="2"/>
      <c r="I1744" s="2"/>
      <c r="J1744" s="2"/>
      <c r="K1744" s="2"/>
      <c r="L1744" s="2"/>
      <c r="M1744" s="2"/>
      <c r="N1744" s="2"/>
      <c r="O1744" s="2"/>
      <c r="P1744" s="2"/>
      <c r="Q1744" s="2"/>
      <c r="R1744" s="2"/>
      <c r="S1744" s="2"/>
    </row>
    <row r="1745" spans="1:19" ht="16.5" thickBot="1" x14ac:dyDescent="0.3">
      <c r="A1745" s="2"/>
      <c r="B1745" s="2"/>
      <c r="C1745" s="2"/>
      <c r="D1745" s="2"/>
      <c r="E1745" s="2"/>
      <c r="F1745" s="2"/>
      <c r="G1745" s="2"/>
      <c r="H1745" s="2"/>
      <c r="I1745" s="2"/>
      <c r="J1745" s="2"/>
      <c r="K1745" s="2"/>
      <c r="L1745" s="2"/>
      <c r="M1745" s="2"/>
      <c r="N1745" s="2"/>
      <c r="O1745" s="2"/>
      <c r="P1745" s="2"/>
      <c r="Q1745" s="2"/>
      <c r="R1745" s="2"/>
      <c r="S1745" s="2"/>
    </row>
    <row r="1746" spans="1:19" ht="16.5" thickBot="1" x14ac:dyDescent="0.3">
      <c r="A1746" s="2"/>
      <c r="B1746" s="2"/>
      <c r="C1746" s="2"/>
      <c r="D1746" s="2"/>
      <c r="E1746" s="2"/>
      <c r="F1746" s="2"/>
      <c r="G1746" s="2"/>
      <c r="H1746" s="2"/>
      <c r="I1746" s="2"/>
      <c r="J1746" s="2"/>
      <c r="K1746" s="2"/>
      <c r="L1746" s="2"/>
      <c r="M1746" s="2"/>
      <c r="N1746" s="2"/>
      <c r="O1746" s="2"/>
      <c r="P1746" s="2"/>
      <c r="Q1746" s="2"/>
      <c r="R1746" s="2"/>
      <c r="S1746" s="2"/>
    </row>
    <row r="1747" spans="1:19" ht="16.5" thickBot="1" x14ac:dyDescent="0.3">
      <c r="A1747" s="2"/>
      <c r="B1747" s="2"/>
      <c r="C1747" s="2"/>
      <c r="D1747" s="2"/>
      <c r="E1747" s="2"/>
      <c r="F1747" s="2"/>
      <c r="G1747" s="2"/>
      <c r="H1747" s="2"/>
      <c r="I1747" s="2"/>
      <c r="J1747" s="2"/>
      <c r="K1747" s="2"/>
      <c r="L1747" s="2"/>
      <c r="M1747" s="2"/>
      <c r="N1747" s="2"/>
      <c r="O1747" s="2"/>
      <c r="P1747" s="2"/>
      <c r="Q1747" s="2"/>
      <c r="R1747" s="2"/>
      <c r="S1747" s="2"/>
    </row>
    <row r="1748" spans="1:19" ht="16.5" thickBot="1" x14ac:dyDescent="0.3">
      <c r="A1748" s="2"/>
      <c r="B1748" s="2"/>
      <c r="C1748" s="2"/>
      <c r="D1748" s="2"/>
      <c r="E1748" s="2"/>
      <c r="F1748" s="2"/>
      <c r="G1748" s="2"/>
      <c r="H1748" s="2"/>
      <c r="I1748" s="2"/>
      <c r="J1748" s="2"/>
      <c r="K1748" s="2"/>
      <c r="L1748" s="2"/>
      <c r="M1748" s="2"/>
      <c r="N1748" s="2"/>
      <c r="O1748" s="2"/>
      <c r="P1748" s="2"/>
      <c r="Q1748" s="2"/>
      <c r="R1748" s="2"/>
      <c r="S1748" s="2"/>
    </row>
    <row r="1749" spans="1:19" ht="16.5" thickBot="1" x14ac:dyDescent="0.3">
      <c r="A1749" s="2"/>
      <c r="B1749" s="2"/>
      <c r="C1749" s="2"/>
      <c r="D1749" s="2"/>
      <c r="E1749" s="2"/>
      <c r="F1749" s="2"/>
      <c r="G1749" s="2"/>
      <c r="H1749" s="2"/>
      <c r="I1749" s="2"/>
      <c r="J1749" s="2"/>
      <c r="K1749" s="2"/>
      <c r="L1749" s="2"/>
      <c r="M1749" s="2"/>
      <c r="N1749" s="2"/>
      <c r="O1749" s="2"/>
      <c r="P1749" s="2"/>
      <c r="Q1749" s="2"/>
      <c r="R1749" s="2"/>
      <c r="S1749" s="2"/>
    </row>
    <row r="1750" spans="1:19" ht="16.5" thickBot="1" x14ac:dyDescent="0.3">
      <c r="A1750" s="2"/>
      <c r="B1750" s="2"/>
      <c r="C1750" s="2"/>
      <c r="D1750" s="2"/>
      <c r="E1750" s="2"/>
      <c r="F1750" s="2"/>
      <c r="G1750" s="2"/>
      <c r="H1750" s="2"/>
      <c r="I1750" s="2"/>
      <c r="J1750" s="2"/>
      <c r="K1750" s="2"/>
      <c r="L1750" s="2"/>
      <c r="M1750" s="2"/>
      <c r="N1750" s="2"/>
      <c r="O1750" s="2"/>
      <c r="P1750" s="2"/>
      <c r="Q1750" s="2"/>
      <c r="R1750" s="2"/>
      <c r="S1750" s="2"/>
    </row>
    <row r="1751" spans="1:19" ht="16.5" thickBot="1" x14ac:dyDescent="0.3">
      <c r="A1751" s="2"/>
      <c r="B1751" s="2"/>
      <c r="C1751" s="2"/>
      <c r="D1751" s="2"/>
      <c r="E1751" s="2"/>
      <c r="F1751" s="2"/>
      <c r="G1751" s="2"/>
      <c r="H1751" s="2"/>
      <c r="I1751" s="2"/>
      <c r="J1751" s="2"/>
      <c r="K1751" s="2"/>
      <c r="L1751" s="2"/>
      <c r="M1751" s="2"/>
      <c r="N1751" s="2"/>
      <c r="O1751" s="2"/>
      <c r="P1751" s="2"/>
      <c r="Q1751" s="2"/>
      <c r="R1751" s="2"/>
      <c r="S1751" s="2"/>
    </row>
    <row r="1752" spans="1:19" ht="16.5" thickBot="1" x14ac:dyDescent="0.3">
      <c r="A1752" s="2"/>
      <c r="B1752" s="2"/>
      <c r="C1752" s="2"/>
      <c r="D1752" s="2"/>
      <c r="E1752" s="2"/>
      <c r="F1752" s="2"/>
      <c r="G1752" s="2"/>
      <c r="H1752" s="2"/>
      <c r="I1752" s="2"/>
      <c r="J1752" s="2"/>
      <c r="K1752" s="2"/>
      <c r="L1752" s="2"/>
      <c r="M1752" s="2"/>
      <c r="N1752" s="2"/>
      <c r="O1752" s="2"/>
      <c r="P1752" s="2"/>
      <c r="Q1752" s="2"/>
      <c r="R1752" s="2"/>
      <c r="S1752" s="2"/>
    </row>
    <row r="1753" spans="1:19" ht="16.5" thickBot="1" x14ac:dyDescent="0.3">
      <c r="A1753" s="2"/>
      <c r="B1753" s="2"/>
      <c r="C1753" s="2"/>
      <c r="D1753" s="2"/>
      <c r="E1753" s="2"/>
      <c r="F1753" s="2"/>
      <c r="G1753" s="2"/>
      <c r="H1753" s="2"/>
      <c r="I1753" s="2"/>
      <c r="J1753" s="2"/>
      <c r="K1753" s="2"/>
      <c r="L1753" s="2"/>
      <c r="M1753" s="2"/>
      <c r="N1753" s="2"/>
      <c r="O1753" s="2"/>
      <c r="P1753" s="2"/>
      <c r="Q1753" s="2"/>
      <c r="R1753" s="2"/>
      <c r="S1753" s="2"/>
    </row>
    <row r="1754" spans="1:19" ht="16.5" thickBot="1" x14ac:dyDescent="0.3">
      <c r="A1754" s="2"/>
      <c r="B1754" s="2"/>
      <c r="C1754" s="2"/>
      <c r="D1754" s="2"/>
      <c r="E1754" s="2"/>
      <c r="F1754" s="2"/>
      <c r="G1754" s="2"/>
      <c r="H1754" s="2"/>
      <c r="I1754" s="2"/>
      <c r="J1754" s="2"/>
      <c r="K1754" s="2"/>
      <c r="L1754" s="2"/>
      <c r="M1754" s="2"/>
      <c r="N1754" s="2"/>
      <c r="O1754" s="2"/>
      <c r="P1754" s="2"/>
      <c r="Q1754" s="2"/>
      <c r="R1754" s="2"/>
      <c r="S1754" s="2"/>
    </row>
    <row r="1755" spans="1:19" ht="16.5" thickBot="1" x14ac:dyDescent="0.3">
      <c r="A1755" s="2"/>
      <c r="B1755" s="2"/>
      <c r="C1755" s="2"/>
      <c r="D1755" s="2"/>
      <c r="E1755" s="2"/>
      <c r="F1755" s="2"/>
      <c r="G1755" s="2"/>
      <c r="H1755" s="2"/>
      <c r="I1755" s="2"/>
      <c r="J1755" s="2"/>
      <c r="K1755" s="2"/>
      <c r="L1755" s="2"/>
      <c r="M1755" s="2"/>
      <c r="N1755" s="2"/>
      <c r="O1755" s="2"/>
      <c r="P1755" s="2"/>
      <c r="Q1755" s="2"/>
      <c r="R1755" s="2"/>
      <c r="S1755" s="2"/>
    </row>
    <row r="1756" spans="1:19" ht="16.5" thickBot="1" x14ac:dyDescent="0.3">
      <c r="A1756" s="2"/>
      <c r="B1756" s="2"/>
      <c r="C1756" s="2"/>
      <c r="D1756" s="2"/>
      <c r="E1756" s="2"/>
      <c r="F1756" s="2"/>
      <c r="G1756" s="2"/>
      <c r="H1756" s="2"/>
      <c r="I1756" s="2"/>
      <c r="J1756" s="2"/>
      <c r="K1756" s="2"/>
      <c r="L1756" s="2"/>
      <c r="M1756" s="2"/>
      <c r="N1756" s="2"/>
      <c r="O1756" s="2"/>
      <c r="P1756" s="2"/>
      <c r="Q1756" s="2"/>
      <c r="R1756" s="2"/>
      <c r="S1756" s="2"/>
    </row>
    <row r="1757" spans="1:19" ht="16.5" thickBot="1" x14ac:dyDescent="0.3">
      <c r="A1757" s="2"/>
      <c r="B1757" s="2"/>
      <c r="C1757" s="2"/>
      <c r="D1757" s="2"/>
      <c r="E1757" s="2"/>
      <c r="F1757" s="2"/>
      <c r="G1757" s="2"/>
      <c r="H1757" s="2"/>
      <c r="I1757" s="2"/>
      <c r="J1757" s="2"/>
      <c r="K1757" s="2"/>
      <c r="L1757" s="2"/>
      <c r="M1757" s="2"/>
      <c r="N1757" s="2"/>
      <c r="O1757" s="2"/>
      <c r="P1757" s="2"/>
      <c r="Q1757" s="2"/>
      <c r="R1757" s="2"/>
      <c r="S1757" s="2"/>
    </row>
    <row r="1758" spans="1:19" ht="16.5" thickBot="1" x14ac:dyDescent="0.3">
      <c r="A1758" s="2"/>
      <c r="B1758" s="2"/>
      <c r="C1758" s="2"/>
      <c r="D1758" s="2"/>
      <c r="E1758" s="2"/>
      <c r="F1758" s="2"/>
      <c r="G1758" s="2"/>
      <c r="H1758" s="2"/>
      <c r="I1758" s="2"/>
      <c r="J1758" s="2"/>
      <c r="K1758" s="2"/>
      <c r="L1758" s="2"/>
      <c r="M1758" s="2"/>
      <c r="N1758" s="2"/>
      <c r="O1758" s="2"/>
      <c r="P1758" s="2"/>
      <c r="Q1758" s="2"/>
      <c r="R1758" s="2"/>
      <c r="S1758" s="2"/>
    </row>
    <row r="1759" spans="1:19" ht="16.5" thickBot="1" x14ac:dyDescent="0.3">
      <c r="A1759" s="2"/>
      <c r="B1759" s="2"/>
      <c r="C1759" s="2"/>
      <c r="D1759" s="2"/>
      <c r="E1759" s="2"/>
      <c r="F1759" s="2"/>
      <c r="G1759" s="2"/>
      <c r="H1759" s="2"/>
      <c r="I1759" s="2"/>
      <c r="J1759" s="2"/>
      <c r="K1759" s="2"/>
      <c r="L1759" s="2"/>
      <c r="M1759" s="2"/>
      <c r="N1759" s="2"/>
      <c r="O1759" s="2"/>
      <c r="P1759" s="2"/>
      <c r="Q1759" s="2"/>
      <c r="R1759" s="2"/>
      <c r="S1759" s="2"/>
    </row>
    <row r="1760" spans="1:19" ht="16.5" thickBot="1" x14ac:dyDescent="0.3">
      <c r="A1760" s="2"/>
      <c r="B1760" s="2"/>
      <c r="C1760" s="2"/>
      <c r="D1760" s="2"/>
      <c r="E1760" s="2"/>
      <c r="F1760" s="2"/>
      <c r="G1760" s="2"/>
      <c r="H1760" s="2"/>
      <c r="I1760" s="2"/>
      <c r="J1760" s="2"/>
      <c r="K1760" s="2"/>
      <c r="L1760" s="2"/>
      <c r="M1760" s="2"/>
      <c r="N1760" s="2"/>
      <c r="O1760" s="2"/>
      <c r="P1760" s="2"/>
      <c r="Q1760" s="2"/>
      <c r="R1760" s="2"/>
      <c r="S1760" s="2"/>
    </row>
    <row r="1761" spans="1:19" ht="16.5" thickBot="1" x14ac:dyDescent="0.3">
      <c r="A1761" s="2"/>
      <c r="B1761" s="2"/>
      <c r="C1761" s="2"/>
      <c r="D1761" s="2"/>
      <c r="E1761" s="2"/>
      <c r="F1761" s="2"/>
      <c r="G1761" s="2"/>
      <c r="H1761" s="2"/>
      <c r="I1761" s="2"/>
      <c r="J1761" s="2"/>
      <c r="K1761" s="2"/>
      <c r="L1761" s="2"/>
      <c r="M1761" s="2"/>
      <c r="N1761" s="2"/>
      <c r="O1761" s="2"/>
      <c r="P1761" s="2"/>
      <c r="Q1761" s="2"/>
      <c r="R1761" s="2"/>
      <c r="S1761" s="2"/>
    </row>
    <row r="1762" spans="1:19" ht="16.5" thickBot="1" x14ac:dyDescent="0.3">
      <c r="A1762" s="2"/>
      <c r="B1762" s="2"/>
      <c r="C1762" s="2"/>
      <c r="D1762" s="2"/>
      <c r="E1762" s="2"/>
      <c r="F1762" s="2"/>
      <c r="G1762" s="2"/>
      <c r="H1762" s="2"/>
      <c r="I1762" s="2"/>
      <c r="J1762" s="2"/>
      <c r="K1762" s="2"/>
      <c r="L1762" s="2"/>
      <c r="M1762" s="2"/>
      <c r="N1762" s="2"/>
      <c r="O1762" s="2"/>
      <c r="P1762" s="2"/>
      <c r="Q1762" s="2"/>
      <c r="R1762" s="2"/>
      <c r="S1762" s="2"/>
    </row>
    <row r="1763" spans="1:19" ht="16.5" thickBot="1" x14ac:dyDescent="0.3">
      <c r="A1763" s="2"/>
      <c r="B1763" s="2"/>
      <c r="C1763" s="2"/>
      <c r="D1763" s="2"/>
      <c r="E1763" s="2"/>
      <c r="F1763" s="2"/>
      <c r="G1763" s="2"/>
      <c r="H1763" s="2"/>
      <c r="I1763" s="2"/>
      <c r="J1763" s="2"/>
      <c r="K1763" s="2"/>
      <c r="L1763" s="2"/>
      <c r="M1763" s="2"/>
      <c r="N1763" s="2"/>
      <c r="O1763" s="2"/>
      <c r="P1763" s="2"/>
      <c r="Q1763" s="2"/>
      <c r="R1763" s="2"/>
      <c r="S1763" s="2"/>
    </row>
    <row r="1764" spans="1:19" ht="16.5" thickBot="1" x14ac:dyDescent="0.3">
      <c r="A1764" s="2"/>
      <c r="B1764" s="2"/>
      <c r="C1764" s="2"/>
      <c r="D1764" s="2"/>
      <c r="E1764" s="2"/>
      <c r="F1764" s="2"/>
      <c r="G1764" s="2"/>
      <c r="H1764" s="2"/>
      <c r="I1764" s="2"/>
      <c r="J1764" s="2"/>
      <c r="K1764" s="2"/>
      <c r="L1764" s="2"/>
      <c r="M1764" s="2"/>
      <c r="N1764" s="2"/>
      <c r="O1764" s="2"/>
      <c r="P1764" s="2"/>
      <c r="Q1764" s="2"/>
      <c r="R1764" s="2"/>
      <c r="S1764" s="2"/>
    </row>
    <row r="1765" spans="1:19" ht="16.5" thickBot="1" x14ac:dyDescent="0.3">
      <c r="A1765" s="2"/>
      <c r="B1765" s="2"/>
      <c r="C1765" s="2"/>
      <c r="D1765" s="2"/>
      <c r="E1765" s="2"/>
      <c r="F1765" s="2"/>
      <c r="G1765" s="2"/>
      <c r="H1765" s="2"/>
      <c r="I1765" s="2"/>
      <c r="J1765" s="2"/>
      <c r="K1765" s="2"/>
      <c r="L1765" s="2"/>
      <c r="M1765" s="2"/>
      <c r="N1765" s="2"/>
      <c r="O1765" s="2"/>
      <c r="P1765" s="2"/>
      <c r="Q1765" s="2"/>
      <c r="R1765" s="2"/>
      <c r="S1765" s="2"/>
    </row>
    <row r="1766" spans="1:19" ht="16.5" thickBot="1" x14ac:dyDescent="0.3">
      <c r="A1766" s="2"/>
      <c r="B1766" s="2"/>
      <c r="C1766" s="2"/>
      <c r="D1766" s="2"/>
      <c r="E1766" s="2"/>
      <c r="F1766" s="2"/>
      <c r="G1766" s="2"/>
      <c r="H1766" s="2"/>
      <c r="I1766" s="2"/>
      <c r="J1766" s="2"/>
      <c r="K1766" s="2"/>
      <c r="L1766" s="2"/>
      <c r="M1766" s="2"/>
      <c r="N1766" s="2"/>
      <c r="O1766" s="2"/>
      <c r="P1766" s="2"/>
      <c r="Q1766" s="2"/>
      <c r="R1766" s="2"/>
      <c r="S1766" s="2"/>
    </row>
    <row r="1767" spans="1:19" ht="16.5" thickBot="1" x14ac:dyDescent="0.3">
      <c r="A1767" s="2"/>
      <c r="B1767" s="2"/>
      <c r="C1767" s="2"/>
      <c r="D1767" s="2"/>
      <c r="E1767" s="2"/>
      <c r="F1767" s="2"/>
      <c r="G1767" s="2"/>
      <c r="H1767" s="2"/>
      <c r="I1767" s="2"/>
      <c r="J1767" s="2"/>
      <c r="K1767" s="2"/>
      <c r="L1767" s="2"/>
      <c r="M1767" s="2"/>
      <c r="N1767" s="2"/>
      <c r="O1767" s="2"/>
      <c r="P1767" s="2"/>
      <c r="Q1767" s="2"/>
      <c r="R1767" s="2"/>
      <c r="S1767" s="2"/>
    </row>
    <row r="1768" spans="1:19" ht="16.5" thickBot="1" x14ac:dyDescent="0.3">
      <c r="A1768" s="2"/>
      <c r="B1768" s="2"/>
      <c r="C1768" s="2"/>
      <c r="D1768" s="2"/>
      <c r="E1768" s="2"/>
      <c r="F1768" s="2"/>
      <c r="G1768" s="2"/>
      <c r="H1768" s="2"/>
      <c r="I1768" s="2"/>
      <c r="J1768" s="2"/>
      <c r="K1768" s="2"/>
      <c r="L1768" s="2"/>
      <c r="M1768" s="2"/>
      <c r="N1768" s="2"/>
      <c r="O1768" s="2"/>
      <c r="P1768" s="2"/>
      <c r="Q1768" s="2"/>
      <c r="R1768" s="2"/>
      <c r="S1768" s="2"/>
    </row>
    <row r="1769" spans="1:19" ht="16.5" thickBot="1" x14ac:dyDescent="0.3">
      <c r="A1769" s="2"/>
      <c r="B1769" s="2"/>
      <c r="C1769" s="2"/>
      <c r="D1769" s="2"/>
      <c r="E1769" s="2"/>
      <c r="F1769" s="2"/>
      <c r="G1769" s="2"/>
      <c r="H1769" s="2"/>
      <c r="I1769" s="2"/>
      <c r="J1769" s="2"/>
      <c r="K1769" s="2"/>
      <c r="L1769" s="2"/>
      <c r="M1769" s="2"/>
      <c r="N1769" s="2"/>
      <c r="O1769" s="2"/>
      <c r="P1769" s="2"/>
      <c r="Q1769" s="2"/>
      <c r="R1769" s="2"/>
      <c r="S1769" s="2"/>
    </row>
    <row r="1770" spans="1:19" ht="16.5" thickBot="1" x14ac:dyDescent="0.3">
      <c r="A1770" s="2"/>
      <c r="B1770" s="2"/>
      <c r="C1770" s="2"/>
      <c r="D1770" s="2"/>
      <c r="E1770" s="2"/>
      <c r="F1770" s="2"/>
      <c r="G1770" s="2"/>
      <c r="H1770" s="2"/>
      <c r="I1770" s="2"/>
      <c r="J1770" s="2"/>
      <c r="K1770" s="2"/>
      <c r="L1770" s="2"/>
      <c r="M1770" s="2"/>
      <c r="N1770" s="2"/>
      <c r="O1770" s="2"/>
      <c r="P1770" s="2"/>
      <c r="Q1770" s="2"/>
      <c r="R1770" s="2"/>
      <c r="S1770" s="2"/>
    </row>
    <row r="1771" spans="1:19" ht="16.5" thickBot="1" x14ac:dyDescent="0.3">
      <c r="A1771" s="2"/>
      <c r="B1771" s="2"/>
      <c r="C1771" s="2"/>
      <c r="D1771" s="2"/>
      <c r="E1771" s="2"/>
      <c r="F1771" s="2"/>
      <c r="G1771" s="2"/>
      <c r="H1771" s="2"/>
      <c r="I1771" s="2"/>
      <c r="J1771" s="2"/>
      <c r="K1771" s="2"/>
      <c r="L1771" s="2"/>
      <c r="M1771" s="2"/>
      <c r="N1771" s="2"/>
      <c r="O1771" s="2"/>
      <c r="P1771" s="2"/>
      <c r="Q1771" s="2"/>
      <c r="R1771" s="2"/>
      <c r="S1771" s="2"/>
    </row>
    <row r="1772" spans="1:19" ht="16.5" thickBot="1" x14ac:dyDescent="0.3">
      <c r="A1772" s="2"/>
      <c r="B1772" s="2"/>
      <c r="C1772" s="2"/>
      <c r="D1772" s="2"/>
      <c r="E1772" s="2"/>
      <c r="F1772" s="2"/>
      <c r="G1772" s="2"/>
      <c r="H1772" s="2"/>
      <c r="I1772" s="2"/>
      <c r="J1772" s="2"/>
      <c r="K1772" s="2"/>
      <c r="L1772" s="2"/>
      <c r="M1772" s="2"/>
      <c r="N1772" s="2"/>
      <c r="O1772" s="2"/>
      <c r="P1772" s="2"/>
      <c r="Q1772" s="2"/>
      <c r="R1772" s="2"/>
      <c r="S1772" s="2"/>
    </row>
    <row r="1773" spans="1:19" ht="16.5" thickBot="1" x14ac:dyDescent="0.3">
      <c r="A1773" s="2"/>
      <c r="B1773" s="2"/>
      <c r="C1773" s="2"/>
      <c r="D1773" s="2"/>
      <c r="E1773" s="2"/>
      <c r="F1773" s="2"/>
      <c r="G1773" s="2"/>
      <c r="H1773" s="2"/>
      <c r="I1773" s="2"/>
      <c r="J1773" s="2"/>
      <c r="K1773" s="2"/>
      <c r="L1773" s="2"/>
      <c r="M1773" s="2"/>
      <c r="N1773" s="2"/>
      <c r="O1773" s="2"/>
      <c r="P1773" s="2"/>
      <c r="Q1773" s="2"/>
      <c r="R1773" s="2"/>
      <c r="S1773" s="2"/>
    </row>
    <row r="1774" spans="1:19" ht="16.5" thickBot="1" x14ac:dyDescent="0.3">
      <c r="A1774" s="2"/>
      <c r="B1774" s="2"/>
      <c r="C1774" s="2"/>
      <c r="D1774" s="2"/>
      <c r="E1774" s="2"/>
      <c r="F1774" s="2"/>
      <c r="G1774" s="2"/>
      <c r="H1774" s="2"/>
      <c r="I1774" s="2"/>
      <c r="J1774" s="2"/>
      <c r="K1774" s="2"/>
      <c r="L1774" s="2"/>
      <c r="M1774" s="2"/>
      <c r="N1774" s="2"/>
      <c r="O1774" s="2"/>
      <c r="P1774" s="2"/>
      <c r="Q1774" s="2"/>
      <c r="R1774" s="2"/>
      <c r="S1774" s="2"/>
    </row>
    <row r="1775" spans="1:19" ht="16.5" thickBot="1" x14ac:dyDescent="0.3">
      <c r="A1775" s="2"/>
      <c r="B1775" s="2"/>
      <c r="C1775" s="2"/>
      <c r="D1775" s="2"/>
      <c r="E1775" s="2"/>
      <c r="F1775" s="2"/>
      <c r="G1775" s="2"/>
      <c r="H1775" s="2"/>
      <c r="I1775" s="2"/>
      <c r="J1775" s="2"/>
      <c r="K1775" s="2"/>
      <c r="L1775" s="2"/>
      <c r="M1775" s="2"/>
      <c r="N1775" s="2"/>
      <c r="O1775" s="2"/>
      <c r="P1775" s="2"/>
      <c r="Q1775" s="2"/>
      <c r="R1775" s="2"/>
      <c r="S1775" s="2"/>
    </row>
    <row r="1776" spans="1:19" ht="16.5" thickBot="1" x14ac:dyDescent="0.3">
      <c r="A1776" s="2"/>
      <c r="B1776" s="2"/>
      <c r="C1776" s="2"/>
      <c r="D1776" s="2"/>
      <c r="E1776" s="2"/>
      <c r="F1776" s="2"/>
      <c r="G1776" s="2"/>
      <c r="H1776" s="2"/>
      <c r="I1776" s="2"/>
      <c r="J1776" s="2"/>
      <c r="K1776" s="2"/>
      <c r="L1776" s="2"/>
      <c r="M1776" s="2"/>
      <c r="N1776" s="2"/>
      <c r="O1776" s="2"/>
      <c r="P1776" s="2"/>
      <c r="Q1776" s="2"/>
      <c r="R1776" s="2"/>
      <c r="S1776" s="2"/>
    </row>
    <row r="1777" spans="1:19" ht="16.5" thickBot="1" x14ac:dyDescent="0.3">
      <c r="A1777" s="2"/>
      <c r="B1777" s="2"/>
      <c r="C1777" s="2"/>
      <c r="D1777" s="2"/>
      <c r="E1777" s="2"/>
      <c r="F1777" s="2"/>
      <c r="G1777" s="2"/>
      <c r="H1777" s="2"/>
      <c r="I1777" s="2"/>
      <c r="J1777" s="2"/>
      <c r="K1777" s="2"/>
      <c r="L1777" s="2"/>
      <c r="M1777" s="2"/>
      <c r="N1777" s="2"/>
      <c r="O1777" s="2"/>
      <c r="P1777" s="2"/>
      <c r="Q1777" s="2"/>
      <c r="R1777" s="2"/>
      <c r="S1777" s="2"/>
    </row>
    <row r="1778" spans="1:19" ht="16.5" thickBot="1" x14ac:dyDescent="0.3">
      <c r="A1778" s="2"/>
      <c r="B1778" s="2"/>
      <c r="C1778" s="2"/>
      <c r="D1778" s="2"/>
      <c r="E1778" s="2"/>
      <c r="F1778" s="2"/>
      <c r="G1778" s="2"/>
      <c r="H1778" s="2"/>
      <c r="I1778" s="2"/>
      <c r="J1778" s="2"/>
      <c r="K1778" s="2"/>
      <c r="L1778" s="2"/>
      <c r="M1778" s="2"/>
      <c r="N1778" s="2"/>
      <c r="O1778" s="2"/>
      <c r="P1778" s="2"/>
      <c r="Q1778" s="2"/>
      <c r="R1778" s="2"/>
      <c r="S1778" s="2"/>
    </row>
    <row r="1779" spans="1:19" ht="16.5" thickBot="1" x14ac:dyDescent="0.3">
      <c r="A1779" s="2"/>
      <c r="B1779" s="2"/>
      <c r="C1779" s="2"/>
      <c r="D1779" s="2"/>
      <c r="E1779" s="2"/>
      <c r="F1779" s="2"/>
      <c r="G1779" s="2"/>
      <c r="H1779" s="2"/>
      <c r="I1779" s="2"/>
      <c r="J1779" s="2"/>
      <c r="K1779" s="2"/>
      <c r="L1779" s="2"/>
      <c r="M1779" s="2"/>
      <c r="N1779" s="2"/>
      <c r="O1779" s="2"/>
      <c r="P1779" s="2"/>
      <c r="Q1779" s="2"/>
      <c r="R1779" s="2"/>
      <c r="S1779" s="2"/>
    </row>
    <row r="1780" spans="1:19" ht="16.5" thickBot="1" x14ac:dyDescent="0.3">
      <c r="A1780" s="2"/>
      <c r="B1780" s="2"/>
      <c r="C1780" s="2"/>
      <c r="D1780" s="2"/>
      <c r="E1780" s="2"/>
      <c r="F1780" s="2"/>
      <c r="G1780" s="2"/>
      <c r="H1780" s="2"/>
      <c r="I1780" s="2"/>
      <c r="J1780" s="2"/>
      <c r="K1780" s="2"/>
      <c r="L1780" s="2"/>
      <c r="M1780" s="2"/>
      <c r="N1780" s="2"/>
      <c r="O1780" s="2"/>
      <c r="P1780" s="2"/>
      <c r="Q1780" s="2"/>
      <c r="R1780" s="2"/>
      <c r="S1780" s="2"/>
    </row>
    <row r="1781" spans="1:19" ht="16.5" thickBot="1" x14ac:dyDescent="0.3">
      <c r="A1781" s="2"/>
      <c r="B1781" s="2"/>
      <c r="C1781" s="2"/>
      <c r="D1781" s="2"/>
      <c r="E1781" s="2"/>
      <c r="F1781" s="2"/>
      <c r="G1781" s="2"/>
      <c r="H1781" s="2"/>
      <c r="I1781" s="2"/>
      <c r="J1781" s="2"/>
      <c r="K1781" s="2"/>
      <c r="L1781" s="2"/>
      <c r="M1781" s="2"/>
      <c r="N1781" s="2"/>
      <c r="O1781" s="2"/>
      <c r="P1781" s="2"/>
      <c r="Q1781" s="2"/>
      <c r="R1781" s="2"/>
      <c r="S1781" s="2"/>
    </row>
    <row r="1782" spans="1:19" ht="16.5" thickBot="1" x14ac:dyDescent="0.3">
      <c r="A1782" s="2"/>
      <c r="B1782" s="2"/>
      <c r="C1782" s="2"/>
      <c r="D1782" s="2"/>
      <c r="E1782" s="2"/>
      <c r="F1782" s="2"/>
      <c r="G1782" s="2"/>
      <c r="H1782" s="2"/>
      <c r="I1782" s="2"/>
      <c r="J1782" s="2"/>
      <c r="K1782" s="2"/>
      <c r="L1782" s="2"/>
      <c r="M1782" s="2"/>
      <c r="N1782" s="2"/>
      <c r="O1782" s="2"/>
      <c r="P1782" s="2"/>
      <c r="Q1782" s="2"/>
      <c r="R1782" s="2"/>
      <c r="S1782" s="2"/>
    </row>
    <row r="1783" spans="1:19" ht="16.5" thickBot="1" x14ac:dyDescent="0.3">
      <c r="A1783" s="2"/>
      <c r="B1783" s="2"/>
      <c r="C1783" s="2"/>
      <c r="D1783" s="2"/>
      <c r="E1783" s="2"/>
      <c r="F1783" s="2"/>
      <c r="G1783" s="2"/>
      <c r="H1783" s="2"/>
      <c r="I1783" s="2"/>
      <c r="J1783" s="2"/>
      <c r="K1783" s="2"/>
      <c r="L1783" s="2"/>
      <c r="M1783" s="2"/>
      <c r="N1783" s="2"/>
      <c r="O1783" s="2"/>
      <c r="P1783" s="2"/>
      <c r="Q1783" s="2"/>
      <c r="R1783" s="2"/>
      <c r="S1783" s="2"/>
    </row>
    <row r="1784" spans="1:19" ht="16.5" thickBot="1" x14ac:dyDescent="0.3">
      <c r="A1784" s="2"/>
      <c r="B1784" s="2"/>
      <c r="C1784" s="2"/>
      <c r="D1784" s="2"/>
      <c r="E1784" s="2"/>
      <c r="F1784" s="2"/>
      <c r="G1784" s="2"/>
      <c r="H1784" s="2"/>
      <c r="I1784" s="2"/>
      <c r="J1784" s="2"/>
      <c r="K1784" s="2"/>
      <c r="L1784" s="2"/>
      <c r="M1784" s="2"/>
      <c r="N1784" s="2"/>
      <c r="O1784" s="2"/>
      <c r="P1784" s="2"/>
      <c r="Q1784" s="2"/>
      <c r="R1784" s="2"/>
      <c r="S1784" s="2"/>
    </row>
    <row r="1785" spans="1:19" ht="16.5" thickBot="1" x14ac:dyDescent="0.3">
      <c r="A1785" s="2"/>
      <c r="B1785" s="2"/>
      <c r="C1785" s="2"/>
      <c r="D1785" s="2"/>
      <c r="E1785" s="2"/>
      <c r="F1785" s="2"/>
      <c r="G1785" s="2"/>
      <c r="H1785" s="2"/>
      <c r="I1785" s="2"/>
      <c r="J1785" s="2"/>
      <c r="K1785" s="2"/>
      <c r="L1785" s="2"/>
      <c r="M1785" s="2"/>
      <c r="N1785" s="2"/>
      <c r="O1785" s="2"/>
      <c r="P1785" s="2"/>
      <c r="Q1785" s="2"/>
      <c r="R1785" s="2"/>
      <c r="S1785" s="2"/>
    </row>
    <row r="1786" spans="1:19" ht="16.5" thickBot="1" x14ac:dyDescent="0.3">
      <c r="A1786" s="2"/>
      <c r="B1786" s="2"/>
      <c r="C1786" s="2"/>
      <c r="D1786" s="2"/>
      <c r="E1786" s="2"/>
      <c r="F1786" s="2"/>
      <c r="G1786" s="2"/>
      <c r="H1786" s="2"/>
      <c r="I1786" s="2"/>
      <c r="J1786" s="2"/>
      <c r="K1786" s="2"/>
      <c r="L1786" s="2"/>
      <c r="M1786" s="2"/>
      <c r="N1786" s="2"/>
      <c r="O1786" s="2"/>
      <c r="P1786" s="2"/>
      <c r="Q1786" s="2"/>
      <c r="R1786" s="2"/>
      <c r="S1786" s="2"/>
    </row>
    <row r="1787" spans="1:19" ht="16.5" thickBot="1" x14ac:dyDescent="0.3">
      <c r="A1787" s="2"/>
      <c r="B1787" s="2"/>
      <c r="C1787" s="2"/>
      <c r="D1787" s="2"/>
      <c r="E1787" s="2"/>
      <c r="F1787" s="2"/>
      <c r="G1787" s="2"/>
      <c r="H1787" s="2"/>
      <c r="I1787" s="2"/>
      <c r="J1787" s="2"/>
      <c r="K1787" s="2"/>
      <c r="L1787" s="2"/>
      <c r="M1787" s="2"/>
      <c r="N1787" s="2"/>
      <c r="O1787" s="2"/>
      <c r="P1787" s="2"/>
      <c r="Q1787" s="2"/>
      <c r="R1787" s="2"/>
      <c r="S1787" s="2"/>
    </row>
    <row r="1788" spans="1:19" ht="16.5" thickBot="1" x14ac:dyDescent="0.3">
      <c r="A1788" s="2"/>
      <c r="B1788" s="2"/>
      <c r="C1788" s="2"/>
      <c r="D1788" s="2"/>
      <c r="E1788" s="2"/>
      <c r="F1788" s="2"/>
      <c r="G1788" s="2"/>
      <c r="H1788" s="2"/>
      <c r="I1788" s="2"/>
      <c r="J1788" s="2"/>
      <c r="K1788" s="2"/>
      <c r="L1788" s="2"/>
      <c r="M1788" s="2"/>
      <c r="N1788" s="2"/>
      <c r="O1788" s="2"/>
      <c r="P1788" s="2"/>
      <c r="Q1788" s="2"/>
      <c r="R1788" s="2"/>
      <c r="S1788" s="2"/>
    </row>
    <row r="1789" spans="1:19" ht="16.5" thickBot="1" x14ac:dyDescent="0.3">
      <c r="A1789" s="2"/>
      <c r="B1789" s="2"/>
      <c r="C1789" s="2"/>
      <c r="D1789" s="2"/>
      <c r="E1789" s="2"/>
      <c r="F1789" s="2"/>
      <c r="G1789" s="2"/>
      <c r="H1789" s="2"/>
      <c r="I1789" s="2"/>
      <c r="J1789" s="2"/>
      <c r="K1789" s="2"/>
      <c r="L1789" s="2"/>
      <c r="M1789" s="2"/>
      <c r="N1789" s="2"/>
      <c r="O1789" s="2"/>
      <c r="P1789" s="2"/>
      <c r="Q1789" s="2"/>
      <c r="R1789" s="2"/>
      <c r="S1789" s="2"/>
    </row>
    <row r="1790" spans="1:19" ht="16.5" thickBot="1" x14ac:dyDescent="0.3">
      <c r="A1790" s="2"/>
      <c r="B1790" s="2"/>
      <c r="C1790" s="2"/>
      <c r="D1790" s="2"/>
      <c r="E1790" s="2"/>
      <c r="F1790" s="2"/>
      <c r="G1790" s="2"/>
      <c r="H1790" s="2"/>
      <c r="I1790" s="2"/>
      <c r="J1790" s="2"/>
      <c r="K1790" s="2"/>
      <c r="L1790" s="2"/>
      <c r="M1790" s="2"/>
      <c r="N1790" s="2"/>
      <c r="O1790" s="2"/>
      <c r="P1790" s="2"/>
      <c r="Q1790" s="2"/>
      <c r="R1790" s="2"/>
      <c r="S1790" s="2"/>
    </row>
    <row r="1791" spans="1:19" ht="16.5" thickBot="1" x14ac:dyDescent="0.3">
      <c r="A1791" s="2"/>
      <c r="B1791" s="2"/>
      <c r="C1791" s="2"/>
      <c r="D1791" s="2"/>
      <c r="E1791" s="2"/>
      <c r="F1791" s="2"/>
      <c r="G1791" s="2"/>
      <c r="H1791" s="2"/>
      <c r="I1791" s="2"/>
      <c r="J1791" s="2"/>
      <c r="K1791" s="2"/>
      <c r="L1791" s="2"/>
      <c r="M1791" s="2"/>
      <c r="N1791" s="2"/>
      <c r="O1791" s="2"/>
      <c r="P1791" s="2"/>
      <c r="Q1791" s="2"/>
      <c r="R1791" s="2"/>
      <c r="S1791" s="2"/>
    </row>
    <row r="1792" spans="1:19" ht="16.5" thickBot="1" x14ac:dyDescent="0.3">
      <c r="A1792" s="2"/>
      <c r="B1792" s="2"/>
      <c r="C1792" s="2"/>
      <c r="D1792" s="2"/>
      <c r="E1792" s="2"/>
      <c r="F1792" s="2"/>
      <c r="G1792" s="2"/>
      <c r="H1792" s="2"/>
      <c r="I1792" s="2"/>
      <c r="J1792" s="2"/>
      <c r="K1792" s="2"/>
      <c r="L1792" s="2"/>
      <c r="M1792" s="2"/>
      <c r="N1792" s="2"/>
      <c r="O1792" s="2"/>
      <c r="P1792" s="2"/>
      <c r="Q1792" s="2"/>
      <c r="R1792" s="2"/>
      <c r="S1792" s="2"/>
    </row>
    <row r="1793" spans="1:19" ht="16.5" thickBot="1" x14ac:dyDescent="0.3">
      <c r="A1793" s="2"/>
      <c r="B1793" s="2"/>
      <c r="C1793" s="2"/>
      <c r="D1793" s="2"/>
      <c r="E1793" s="2"/>
      <c r="F1793" s="2"/>
      <c r="G1793" s="2"/>
      <c r="H1793" s="2"/>
      <c r="I1793" s="2"/>
      <c r="J1793" s="2"/>
      <c r="K1793" s="2"/>
      <c r="L1793" s="2"/>
      <c r="M1793" s="2"/>
      <c r="N1793" s="2"/>
      <c r="O1793" s="2"/>
      <c r="P1793" s="2"/>
      <c r="Q1793" s="2"/>
      <c r="R1793" s="2"/>
      <c r="S1793" s="2"/>
    </row>
    <row r="1794" spans="1:19" ht="16.5" thickBot="1" x14ac:dyDescent="0.3">
      <c r="A1794" s="2"/>
      <c r="B1794" s="2"/>
      <c r="C1794" s="2"/>
      <c r="D1794" s="2"/>
      <c r="E1794" s="2"/>
      <c r="F1794" s="2"/>
      <c r="G1794" s="2"/>
      <c r="H1794" s="2"/>
      <c r="I1794" s="2"/>
      <c r="J1794" s="2"/>
      <c r="K1794" s="2"/>
      <c r="L1794" s="2"/>
      <c r="M1794" s="2"/>
      <c r="N1794" s="2"/>
      <c r="O1794" s="2"/>
      <c r="P1794" s="2"/>
      <c r="Q1794" s="2"/>
      <c r="R1794" s="2"/>
      <c r="S1794" s="2"/>
    </row>
    <row r="1795" spans="1:19" ht="16.5" thickBot="1" x14ac:dyDescent="0.3">
      <c r="A1795" s="2"/>
      <c r="B1795" s="2"/>
      <c r="C1795" s="2"/>
      <c r="D1795" s="2"/>
      <c r="E1795" s="2"/>
      <c r="F1795" s="2"/>
      <c r="G1795" s="2"/>
      <c r="H1795" s="2"/>
      <c r="I1795" s="2"/>
      <c r="J1795" s="2"/>
      <c r="K1795" s="2"/>
      <c r="L1795" s="2"/>
      <c r="M1795" s="2"/>
      <c r="N1795" s="2"/>
      <c r="O1795" s="2"/>
      <c r="P1795" s="2"/>
      <c r="Q1795" s="2"/>
      <c r="R1795" s="2"/>
      <c r="S1795" s="2"/>
    </row>
    <row r="1796" spans="1:19" ht="16.5" thickBot="1" x14ac:dyDescent="0.3">
      <c r="A1796" s="2"/>
      <c r="B1796" s="2"/>
      <c r="C1796" s="2"/>
      <c r="D1796" s="2"/>
      <c r="E1796" s="2"/>
      <c r="F1796" s="2"/>
      <c r="G1796" s="2"/>
      <c r="H1796" s="2"/>
      <c r="I1796" s="2"/>
      <c r="J1796" s="2"/>
      <c r="K1796" s="2"/>
      <c r="L1796" s="2"/>
      <c r="M1796" s="2"/>
      <c r="N1796" s="2"/>
      <c r="O1796" s="2"/>
      <c r="P1796" s="2"/>
      <c r="Q1796" s="2"/>
      <c r="R1796" s="2"/>
      <c r="S1796" s="2"/>
    </row>
    <row r="1797" spans="1:19" ht="16.5" thickBot="1" x14ac:dyDescent="0.3">
      <c r="A1797" s="2"/>
      <c r="B1797" s="2"/>
      <c r="C1797" s="2"/>
      <c r="D1797" s="2"/>
      <c r="E1797" s="2"/>
      <c r="F1797" s="2"/>
      <c r="G1797" s="2"/>
      <c r="H1797" s="2"/>
      <c r="I1797" s="2"/>
      <c r="J1797" s="2"/>
      <c r="K1797" s="2"/>
      <c r="L1797" s="2"/>
      <c r="M1797" s="2"/>
      <c r="N1797" s="2"/>
      <c r="O1797" s="2"/>
      <c r="P1797" s="2"/>
      <c r="Q1797" s="2"/>
      <c r="R1797" s="2"/>
      <c r="S1797" s="2"/>
    </row>
    <row r="1798" spans="1:19" ht="16.5" thickBot="1" x14ac:dyDescent="0.3">
      <c r="A1798" s="2"/>
      <c r="B1798" s="2"/>
      <c r="C1798" s="2"/>
      <c r="D1798" s="2"/>
      <c r="E1798" s="2"/>
      <c r="F1798" s="2"/>
      <c r="G1798" s="2"/>
      <c r="H1798" s="2"/>
      <c r="I1798" s="2"/>
      <c r="J1798" s="2"/>
      <c r="K1798" s="2"/>
      <c r="L1798" s="2"/>
      <c r="M1798" s="2"/>
      <c r="N1798" s="2"/>
      <c r="O1798" s="2"/>
      <c r="P1798" s="2"/>
      <c r="Q1798" s="2"/>
      <c r="R1798" s="2"/>
      <c r="S1798" s="2"/>
    </row>
    <row r="1799" spans="1:19" ht="16.5" thickBot="1" x14ac:dyDescent="0.3">
      <c r="A1799" s="2"/>
      <c r="B1799" s="2"/>
      <c r="C1799" s="2"/>
      <c r="D1799" s="2"/>
      <c r="E1799" s="2"/>
      <c r="F1799" s="2"/>
      <c r="G1799" s="2"/>
      <c r="H1799" s="2"/>
      <c r="I1799" s="2"/>
      <c r="J1799" s="2"/>
      <c r="K1799" s="2"/>
      <c r="L1799" s="2"/>
      <c r="M1799" s="2"/>
      <c r="N1799" s="2"/>
      <c r="O1799" s="2"/>
      <c r="P1799" s="2"/>
      <c r="Q1799" s="2"/>
      <c r="R1799" s="2"/>
      <c r="S1799" s="2"/>
    </row>
    <row r="1800" spans="1:19" ht="16.5" thickBot="1" x14ac:dyDescent="0.3">
      <c r="A1800" s="2"/>
      <c r="B1800" s="2"/>
      <c r="C1800" s="2"/>
      <c r="D1800" s="2"/>
      <c r="E1800" s="2"/>
      <c r="F1800" s="2"/>
      <c r="G1800" s="2"/>
      <c r="H1800" s="2"/>
      <c r="I1800" s="2"/>
      <c r="J1800" s="2"/>
      <c r="K1800" s="2"/>
      <c r="L1800" s="2"/>
      <c r="M1800" s="2"/>
      <c r="N1800" s="2"/>
      <c r="O1800" s="2"/>
      <c r="P1800" s="2"/>
      <c r="Q1800" s="2"/>
      <c r="R1800" s="2"/>
      <c r="S1800" s="2"/>
    </row>
    <row r="1801" spans="1:19" ht="16.5" thickBot="1" x14ac:dyDescent="0.3">
      <c r="A1801" s="2"/>
      <c r="B1801" s="2"/>
      <c r="C1801" s="2"/>
      <c r="D1801" s="2"/>
      <c r="E1801" s="2"/>
      <c r="F1801" s="2"/>
      <c r="G1801" s="2"/>
      <c r="H1801" s="2"/>
      <c r="I1801" s="2"/>
      <c r="J1801" s="2"/>
      <c r="K1801" s="2"/>
      <c r="L1801" s="2"/>
      <c r="M1801" s="2"/>
      <c r="N1801" s="2"/>
      <c r="O1801" s="2"/>
      <c r="P1801" s="2"/>
      <c r="Q1801" s="2"/>
      <c r="R1801" s="2"/>
      <c r="S1801" s="2"/>
    </row>
    <row r="1802" spans="1:19" ht="16.5" thickBot="1" x14ac:dyDescent="0.3">
      <c r="A1802" s="2"/>
      <c r="B1802" s="2"/>
      <c r="C1802" s="2"/>
      <c r="D1802" s="2"/>
      <c r="E1802" s="2"/>
      <c r="F1802" s="2"/>
      <c r="G1802" s="2"/>
      <c r="H1802" s="2"/>
      <c r="I1802" s="2"/>
      <c r="J1802" s="2"/>
      <c r="K1802" s="2"/>
      <c r="L1802" s="2"/>
      <c r="M1802" s="2"/>
      <c r="N1802" s="2"/>
      <c r="O1802" s="2"/>
      <c r="P1802" s="2"/>
      <c r="Q1802" s="2"/>
      <c r="R1802" s="2"/>
      <c r="S1802" s="2"/>
    </row>
    <row r="1803" spans="1:19" ht="16.5" thickBot="1" x14ac:dyDescent="0.3">
      <c r="A1803" s="2"/>
      <c r="B1803" s="2"/>
      <c r="C1803" s="2"/>
      <c r="D1803" s="2"/>
      <c r="E1803" s="2"/>
      <c r="F1803" s="2"/>
      <c r="G1803" s="2"/>
      <c r="H1803" s="2"/>
      <c r="I1803" s="2"/>
      <c r="J1803" s="2"/>
      <c r="K1803" s="2"/>
      <c r="L1803" s="2"/>
      <c r="M1803" s="2"/>
      <c r="N1803" s="2"/>
      <c r="O1803" s="2"/>
      <c r="P1803" s="2"/>
      <c r="Q1803" s="2"/>
      <c r="R1803" s="2"/>
      <c r="S1803" s="2"/>
    </row>
    <row r="1804" spans="1:19" ht="16.5" thickBot="1" x14ac:dyDescent="0.3">
      <c r="A1804" s="2"/>
      <c r="B1804" s="2"/>
      <c r="C1804" s="2"/>
      <c r="D1804" s="2"/>
      <c r="E1804" s="2"/>
      <c r="F1804" s="2"/>
      <c r="G1804" s="2"/>
      <c r="H1804" s="2"/>
      <c r="I1804" s="2"/>
      <c r="J1804" s="2"/>
      <c r="K1804" s="2"/>
      <c r="L1804" s="2"/>
      <c r="M1804" s="2"/>
      <c r="N1804" s="2"/>
      <c r="O1804" s="2"/>
      <c r="P1804" s="2"/>
      <c r="Q1804" s="2"/>
      <c r="R1804" s="2"/>
      <c r="S1804" s="2"/>
    </row>
    <row r="1805" spans="1:19" ht="16.5" thickBot="1" x14ac:dyDescent="0.3">
      <c r="A1805" s="2"/>
      <c r="B1805" s="2"/>
      <c r="C1805" s="2"/>
      <c r="D1805" s="2"/>
      <c r="E1805" s="2"/>
      <c r="F1805" s="2"/>
      <c r="G1805" s="2"/>
      <c r="H1805" s="2"/>
      <c r="I1805" s="2"/>
      <c r="J1805" s="2"/>
      <c r="K1805" s="2"/>
      <c r="L1805" s="2"/>
      <c r="M1805" s="2"/>
      <c r="N1805" s="2"/>
      <c r="O1805" s="2"/>
      <c r="P1805" s="2"/>
      <c r="Q1805" s="2"/>
      <c r="R1805" s="2"/>
      <c r="S1805" s="2"/>
    </row>
    <row r="1806" spans="1:19" ht="16.5" thickBot="1" x14ac:dyDescent="0.3">
      <c r="A1806" s="2"/>
      <c r="B1806" s="2"/>
      <c r="C1806" s="2"/>
      <c r="D1806" s="2"/>
      <c r="E1806" s="2"/>
      <c r="F1806" s="2"/>
      <c r="G1806" s="2"/>
      <c r="H1806" s="2"/>
      <c r="I1806" s="2"/>
      <c r="J1806" s="2"/>
      <c r="K1806" s="2"/>
      <c r="L1806" s="2"/>
      <c r="M1806" s="2"/>
      <c r="N1806" s="2"/>
      <c r="O1806" s="2"/>
      <c r="P1806" s="2"/>
      <c r="Q1806" s="2"/>
      <c r="R1806" s="2"/>
      <c r="S1806" s="2"/>
    </row>
    <row r="1807" spans="1:19" ht="16.5" thickBot="1" x14ac:dyDescent="0.3">
      <c r="A1807" s="2"/>
      <c r="B1807" s="2"/>
      <c r="C1807" s="2"/>
      <c r="D1807" s="2"/>
      <c r="E1807" s="2"/>
      <c r="F1807" s="2"/>
      <c r="G1807" s="2"/>
      <c r="H1807" s="2"/>
      <c r="I1807" s="2"/>
      <c r="J1807" s="2"/>
      <c r="K1807" s="2"/>
      <c r="L1807" s="2"/>
      <c r="M1807" s="2"/>
      <c r="N1807" s="2"/>
      <c r="O1807" s="2"/>
      <c r="P1807" s="2"/>
      <c r="Q1807" s="2"/>
      <c r="R1807" s="2"/>
      <c r="S1807" s="2"/>
    </row>
    <row r="1808" spans="1:19" ht="16.5" thickBot="1" x14ac:dyDescent="0.3">
      <c r="A1808" s="2"/>
      <c r="B1808" s="2"/>
      <c r="C1808" s="2"/>
      <c r="D1808" s="2"/>
      <c r="E1808" s="2"/>
      <c r="F1808" s="2"/>
      <c r="G1808" s="2"/>
      <c r="H1808" s="2"/>
      <c r="I1808" s="2"/>
      <c r="J1808" s="2"/>
      <c r="K1808" s="2"/>
      <c r="L1808" s="2"/>
      <c r="M1808" s="2"/>
      <c r="N1808" s="2"/>
      <c r="O1808" s="2"/>
      <c r="P1808" s="2"/>
      <c r="Q1808" s="2"/>
      <c r="R1808" s="2"/>
      <c r="S1808" s="2"/>
    </row>
    <row r="1809" spans="1:19" ht="16.5" thickBot="1" x14ac:dyDescent="0.3">
      <c r="A1809" s="2"/>
      <c r="B1809" s="2"/>
      <c r="C1809" s="2"/>
      <c r="D1809" s="2"/>
      <c r="E1809" s="2"/>
      <c r="F1809" s="2"/>
      <c r="G1809" s="2"/>
      <c r="H1809" s="2"/>
      <c r="I1809" s="2"/>
      <c r="J1809" s="2"/>
      <c r="K1809" s="2"/>
      <c r="L1809" s="2"/>
      <c r="M1809" s="2"/>
      <c r="N1809" s="2"/>
      <c r="O1809" s="2"/>
      <c r="P1809" s="2"/>
      <c r="Q1809" s="2"/>
      <c r="R1809" s="2"/>
      <c r="S1809" s="2"/>
    </row>
    <row r="1810" spans="1:19" ht="16.5" thickBot="1" x14ac:dyDescent="0.3">
      <c r="A1810" s="2"/>
      <c r="B1810" s="2"/>
      <c r="C1810" s="2"/>
      <c r="D1810" s="2"/>
      <c r="E1810" s="2"/>
      <c r="F1810" s="2"/>
      <c r="G1810" s="2"/>
      <c r="H1810" s="2"/>
      <c r="I1810" s="2"/>
      <c r="J1810" s="2"/>
      <c r="K1810" s="2"/>
      <c r="L1810" s="2"/>
      <c r="M1810" s="2"/>
      <c r="N1810" s="2"/>
      <c r="O1810" s="2"/>
      <c r="P1810" s="2"/>
      <c r="Q1810" s="2"/>
      <c r="R1810" s="2"/>
      <c r="S1810" s="2"/>
    </row>
    <row r="1811" spans="1:19" ht="16.5" thickBot="1" x14ac:dyDescent="0.3">
      <c r="A1811" s="2"/>
      <c r="B1811" s="2"/>
      <c r="C1811" s="2"/>
      <c r="D1811" s="2"/>
      <c r="E1811" s="2"/>
      <c r="F1811" s="2"/>
      <c r="G1811" s="2"/>
      <c r="H1811" s="2"/>
      <c r="I1811" s="2"/>
      <c r="J1811" s="2"/>
      <c r="K1811" s="2"/>
      <c r="L1811" s="2"/>
      <c r="M1811" s="2"/>
      <c r="N1811" s="2"/>
      <c r="O1811" s="2"/>
      <c r="P1811" s="2"/>
      <c r="Q1811" s="2"/>
      <c r="R1811" s="2"/>
      <c r="S1811" s="2"/>
    </row>
    <row r="1812" spans="1:19" ht="16.5" thickBot="1" x14ac:dyDescent="0.3">
      <c r="A1812" s="2"/>
      <c r="B1812" s="2"/>
      <c r="C1812" s="2"/>
      <c r="D1812" s="2"/>
      <c r="E1812" s="2"/>
      <c r="F1812" s="2"/>
      <c r="G1812" s="2"/>
      <c r="H1812" s="2"/>
      <c r="I1812" s="2"/>
      <c r="J1812" s="2"/>
      <c r="K1812" s="2"/>
      <c r="L1812" s="2"/>
      <c r="M1812" s="2"/>
      <c r="N1812" s="2"/>
      <c r="O1812" s="2"/>
      <c r="P1812" s="2"/>
      <c r="Q1812" s="2"/>
      <c r="R1812" s="2"/>
      <c r="S1812" s="2"/>
    </row>
    <row r="1813" spans="1:19" ht="16.5" thickBot="1" x14ac:dyDescent="0.3">
      <c r="A1813" s="2"/>
      <c r="B1813" s="2"/>
      <c r="C1813" s="2"/>
      <c r="D1813" s="2"/>
      <c r="E1813" s="2"/>
      <c r="F1813" s="2"/>
      <c r="G1813" s="2"/>
      <c r="H1813" s="2"/>
      <c r="I1813" s="2"/>
      <c r="J1813" s="2"/>
      <c r="K1813" s="2"/>
      <c r="L1813" s="2"/>
      <c r="M1813" s="2"/>
      <c r="N1813" s="2"/>
      <c r="O1813" s="2"/>
      <c r="P1813" s="2"/>
      <c r="Q1813" s="2"/>
      <c r="R1813" s="2"/>
      <c r="S1813" s="2"/>
    </row>
    <row r="1814" spans="1:19" ht="16.5" thickBot="1" x14ac:dyDescent="0.3">
      <c r="A1814" s="2"/>
      <c r="B1814" s="2"/>
      <c r="C1814" s="2"/>
      <c r="D1814" s="2"/>
      <c r="E1814" s="2"/>
      <c r="F1814" s="2"/>
      <c r="G1814" s="2"/>
      <c r="H1814" s="2"/>
      <c r="I1814" s="2"/>
      <c r="J1814" s="2"/>
      <c r="K1814" s="2"/>
      <c r="L1814" s="2"/>
      <c r="M1814" s="2"/>
      <c r="N1814" s="2"/>
      <c r="O1814" s="2"/>
      <c r="P1814" s="2"/>
      <c r="Q1814" s="2"/>
      <c r="R1814" s="2"/>
      <c r="S1814" s="2"/>
    </row>
    <row r="1815" spans="1:19" ht="16.5" thickBot="1" x14ac:dyDescent="0.3">
      <c r="A1815" s="2"/>
      <c r="B1815" s="2"/>
      <c r="C1815" s="2"/>
      <c r="D1815" s="2"/>
      <c r="E1815" s="2"/>
      <c r="F1815" s="2"/>
      <c r="G1815" s="2"/>
      <c r="H1815" s="2"/>
      <c r="I1815" s="2"/>
      <c r="J1815" s="2"/>
      <c r="K1815" s="2"/>
      <c r="L1815" s="2"/>
      <c r="M1815" s="2"/>
      <c r="N1815" s="2"/>
      <c r="O1815" s="2"/>
      <c r="P1815" s="2"/>
      <c r="Q1815" s="2"/>
      <c r="R1815" s="2"/>
      <c r="S1815" s="2"/>
    </row>
    <row r="1816" spans="1:19" ht="16.5" thickBot="1" x14ac:dyDescent="0.3">
      <c r="A1816" s="2"/>
      <c r="B1816" s="2"/>
      <c r="C1816" s="2"/>
      <c r="D1816" s="2"/>
      <c r="E1816" s="2"/>
      <c r="F1816" s="2"/>
      <c r="G1816" s="2"/>
      <c r="H1816" s="2"/>
      <c r="I1816" s="2"/>
      <c r="J1816" s="2"/>
      <c r="K1816" s="2"/>
      <c r="L1816" s="2"/>
      <c r="M1816" s="2"/>
      <c r="N1816" s="2"/>
      <c r="O1816" s="2"/>
      <c r="P1816" s="2"/>
      <c r="Q1816" s="2"/>
      <c r="R1816" s="2"/>
      <c r="S1816" s="2"/>
    </row>
    <row r="1817" spans="1:19" ht="16.5" thickBot="1" x14ac:dyDescent="0.3">
      <c r="A1817" s="2"/>
      <c r="B1817" s="2"/>
      <c r="C1817" s="2"/>
      <c r="D1817" s="2"/>
      <c r="E1817" s="2"/>
      <c r="F1817" s="2"/>
      <c r="G1817" s="2"/>
      <c r="H1817" s="2"/>
      <c r="I1817" s="2"/>
      <c r="J1817" s="2"/>
      <c r="K1817" s="2"/>
      <c r="L1817" s="2"/>
      <c r="M1817" s="2"/>
      <c r="N1817" s="2"/>
      <c r="O1817" s="2"/>
      <c r="P1817" s="2"/>
      <c r="Q1817" s="2"/>
      <c r="R1817" s="2"/>
      <c r="S1817" s="2"/>
    </row>
    <row r="1818" spans="1:19" ht="16.5" thickBot="1" x14ac:dyDescent="0.3">
      <c r="A1818" s="2"/>
      <c r="B1818" s="2"/>
      <c r="C1818" s="2"/>
      <c r="D1818" s="2"/>
      <c r="E1818" s="2"/>
      <c r="F1818" s="2"/>
      <c r="G1818" s="2"/>
      <c r="H1818" s="2"/>
      <c r="I1818" s="2"/>
      <c r="J1818" s="2"/>
      <c r="K1818" s="2"/>
      <c r="L1818" s="2"/>
      <c r="M1818" s="2"/>
      <c r="N1818" s="2"/>
      <c r="O1818" s="2"/>
      <c r="P1818" s="2"/>
      <c r="Q1818" s="2"/>
      <c r="R1818" s="2"/>
      <c r="S1818" s="2"/>
    </row>
    <row r="1819" spans="1:19" ht="16.5" thickBot="1" x14ac:dyDescent="0.3">
      <c r="A1819" s="2"/>
      <c r="B1819" s="2"/>
      <c r="C1819" s="2"/>
      <c r="D1819" s="2"/>
      <c r="E1819" s="2"/>
      <c r="F1819" s="2"/>
      <c r="G1819" s="2"/>
      <c r="H1819" s="2"/>
      <c r="I1819" s="2"/>
      <c r="J1819" s="2"/>
      <c r="K1819" s="2"/>
      <c r="L1819" s="2"/>
      <c r="M1819" s="2"/>
      <c r="N1819" s="2"/>
      <c r="O1819" s="2"/>
      <c r="P1819" s="2"/>
      <c r="Q1819" s="2"/>
      <c r="R1819" s="2"/>
      <c r="S1819" s="2"/>
    </row>
    <row r="1820" spans="1:19" ht="16.5" thickBot="1" x14ac:dyDescent="0.3">
      <c r="A1820" s="2"/>
      <c r="B1820" s="2"/>
      <c r="C1820" s="2"/>
      <c r="D1820" s="2"/>
      <c r="E1820" s="2"/>
      <c r="F1820" s="2"/>
      <c r="G1820" s="2"/>
      <c r="H1820" s="2"/>
      <c r="I1820" s="2"/>
      <c r="J1820" s="2"/>
      <c r="K1820" s="2"/>
      <c r="L1820" s="2"/>
      <c r="M1820" s="2"/>
      <c r="N1820" s="2"/>
      <c r="O1820" s="2"/>
      <c r="P1820" s="2"/>
      <c r="Q1820" s="2"/>
      <c r="R1820" s="2"/>
      <c r="S1820" s="2"/>
    </row>
    <row r="1821" spans="1:19" ht="16.5" thickBot="1" x14ac:dyDescent="0.3">
      <c r="A1821" s="2"/>
      <c r="B1821" s="2"/>
      <c r="C1821" s="2"/>
      <c r="D1821" s="2"/>
      <c r="E1821" s="2"/>
      <c r="F1821" s="2"/>
      <c r="G1821" s="2"/>
      <c r="H1821" s="2"/>
      <c r="I1821" s="2"/>
      <c r="J1821" s="2"/>
      <c r="K1821" s="2"/>
      <c r="L1821" s="2"/>
      <c r="M1821" s="2"/>
      <c r="N1821" s="2"/>
      <c r="O1821" s="2"/>
      <c r="P1821" s="2"/>
      <c r="Q1821" s="2"/>
      <c r="R1821" s="2"/>
      <c r="S1821" s="2"/>
    </row>
    <row r="1822" spans="1:19" ht="16.5" thickBot="1" x14ac:dyDescent="0.3">
      <c r="A1822" s="2"/>
      <c r="B1822" s="2"/>
      <c r="C1822" s="2"/>
      <c r="D1822" s="2"/>
      <c r="E1822" s="2"/>
      <c r="F1822" s="2"/>
      <c r="G1822" s="2"/>
      <c r="H1822" s="2"/>
      <c r="I1822" s="2"/>
      <c r="J1822" s="2"/>
      <c r="K1822" s="2"/>
      <c r="L1822" s="2"/>
      <c r="M1822" s="2"/>
      <c r="N1822" s="2"/>
      <c r="O1822" s="2"/>
      <c r="P1822" s="2"/>
      <c r="Q1822" s="2"/>
      <c r="R1822" s="2"/>
      <c r="S1822" s="2"/>
    </row>
    <row r="1823" spans="1:19" ht="16.5" thickBot="1" x14ac:dyDescent="0.3">
      <c r="A1823" s="2"/>
      <c r="B1823" s="2"/>
      <c r="C1823" s="2"/>
      <c r="D1823" s="2"/>
      <c r="E1823" s="2"/>
      <c r="F1823" s="2"/>
      <c r="G1823" s="2"/>
      <c r="H1823" s="2"/>
      <c r="I1823" s="2"/>
      <c r="J1823" s="2"/>
      <c r="K1823" s="2"/>
      <c r="L1823" s="2"/>
      <c r="M1823" s="2"/>
      <c r="N1823" s="2"/>
      <c r="O1823" s="2"/>
      <c r="P1823" s="2"/>
      <c r="Q1823" s="2"/>
      <c r="R1823" s="2"/>
      <c r="S1823" s="2"/>
    </row>
    <row r="1824" spans="1:19" ht="16.5" thickBot="1" x14ac:dyDescent="0.3">
      <c r="A1824" s="2"/>
      <c r="B1824" s="2"/>
      <c r="C1824" s="2"/>
      <c r="D1824" s="2"/>
      <c r="E1824" s="2"/>
      <c r="F1824" s="2"/>
      <c r="G1824" s="2"/>
      <c r="H1824" s="2"/>
      <c r="I1824" s="2"/>
      <c r="J1824" s="2"/>
      <c r="K1824" s="2"/>
      <c r="L1824" s="2"/>
      <c r="M1824" s="2"/>
      <c r="N1824" s="2"/>
      <c r="O1824" s="2"/>
      <c r="P1824" s="2"/>
      <c r="Q1824" s="2"/>
      <c r="R1824" s="2"/>
      <c r="S1824" s="2"/>
    </row>
    <row r="1825" spans="1:19" ht="16.5" thickBot="1" x14ac:dyDescent="0.3">
      <c r="A1825" s="2"/>
      <c r="B1825" s="2"/>
      <c r="C1825" s="2"/>
      <c r="D1825" s="2"/>
      <c r="E1825" s="2"/>
      <c r="F1825" s="2"/>
      <c r="G1825" s="2"/>
      <c r="H1825" s="2"/>
      <c r="I1825" s="2"/>
      <c r="J1825" s="2"/>
      <c r="K1825" s="2"/>
      <c r="L1825" s="2"/>
      <c r="M1825" s="2"/>
      <c r="N1825" s="2"/>
      <c r="O1825" s="2"/>
      <c r="P1825" s="2"/>
      <c r="Q1825" s="2"/>
      <c r="R1825" s="2"/>
      <c r="S1825" s="2"/>
    </row>
    <row r="1826" spans="1:19" ht="16.5" thickBot="1" x14ac:dyDescent="0.3">
      <c r="A1826" s="2"/>
      <c r="B1826" s="2"/>
      <c r="C1826" s="2"/>
      <c r="D1826" s="2"/>
      <c r="E1826" s="2"/>
      <c r="F1826" s="2"/>
      <c r="G1826" s="2"/>
      <c r="H1826" s="2"/>
      <c r="I1826" s="2"/>
      <c r="J1826" s="2"/>
      <c r="K1826" s="2"/>
      <c r="L1826" s="2"/>
      <c r="M1826" s="2"/>
      <c r="N1826" s="2"/>
      <c r="O1826" s="2"/>
      <c r="P1826" s="2"/>
      <c r="Q1826" s="2"/>
      <c r="R1826" s="2"/>
      <c r="S1826" s="2"/>
    </row>
    <row r="1827" spans="1:19" ht="16.5" thickBot="1" x14ac:dyDescent="0.3">
      <c r="A1827" s="2"/>
      <c r="B1827" s="2"/>
      <c r="C1827" s="2"/>
      <c r="D1827" s="2"/>
      <c r="E1827" s="2"/>
      <c r="F1827" s="2"/>
      <c r="G1827" s="2"/>
      <c r="H1827" s="2"/>
      <c r="I1827" s="2"/>
      <c r="J1827" s="2"/>
      <c r="K1827" s="2"/>
      <c r="L1827" s="2"/>
      <c r="M1827" s="2"/>
      <c r="N1827" s="2"/>
      <c r="O1827" s="2"/>
      <c r="P1827" s="2"/>
      <c r="Q1827" s="2"/>
      <c r="R1827" s="2"/>
      <c r="S1827" s="2"/>
    </row>
    <row r="1828" spans="1:19" ht="16.5" thickBot="1" x14ac:dyDescent="0.3">
      <c r="A1828" s="2"/>
      <c r="B1828" s="2"/>
      <c r="C1828" s="2"/>
      <c r="D1828" s="2"/>
      <c r="E1828" s="2"/>
      <c r="F1828" s="2"/>
      <c r="G1828" s="2"/>
      <c r="H1828" s="2"/>
      <c r="I1828" s="2"/>
      <c r="J1828" s="2"/>
      <c r="K1828" s="2"/>
      <c r="L1828" s="2"/>
      <c r="M1828" s="2"/>
      <c r="N1828" s="2"/>
      <c r="O1828" s="2"/>
      <c r="P1828" s="2"/>
      <c r="Q1828" s="2"/>
      <c r="R1828" s="2"/>
      <c r="S1828" s="2"/>
    </row>
    <row r="1829" spans="1:19" ht="16.5" thickBot="1" x14ac:dyDescent="0.3">
      <c r="A1829" s="2"/>
      <c r="B1829" s="2"/>
      <c r="C1829" s="2"/>
      <c r="D1829" s="2"/>
      <c r="E1829" s="2"/>
      <c r="F1829" s="2"/>
      <c r="G1829" s="2"/>
      <c r="H1829" s="2"/>
      <c r="I1829" s="2"/>
      <c r="J1829" s="2"/>
      <c r="K1829" s="2"/>
      <c r="L1829" s="2"/>
      <c r="M1829" s="2"/>
      <c r="N1829" s="2"/>
      <c r="O1829" s="2"/>
      <c r="P1829" s="2"/>
      <c r="Q1829" s="2"/>
      <c r="R1829" s="2"/>
      <c r="S1829" s="2"/>
    </row>
    <row r="1830" spans="1:19" ht="16.5" thickBot="1" x14ac:dyDescent="0.3">
      <c r="A1830" s="2"/>
      <c r="B1830" s="2"/>
      <c r="C1830" s="2"/>
      <c r="D1830" s="2"/>
      <c r="E1830" s="2"/>
      <c r="F1830" s="2"/>
      <c r="G1830" s="2"/>
      <c r="H1830" s="2"/>
      <c r="I1830" s="2"/>
      <c r="J1830" s="2"/>
      <c r="K1830" s="2"/>
      <c r="L1830" s="2"/>
      <c r="M1830" s="2"/>
      <c r="N1830" s="2"/>
      <c r="O1830" s="2"/>
      <c r="P1830" s="2"/>
      <c r="Q1830" s="2"/>
      <c r="R1830" s="2"/>
      <c r="S1830" s="2"/>
    </row>
    <row r="1831" spans="1:19" ht="16.5" thickBot="1" x14ac:dyDescent="0.3">
      <c r="A1831" s="2"/>
      <c r="B1831" s="2"/>
      <c r="C1831" s="2"/>
      <c r="D1831" s="2"/>
      <c r="E1831" s="2"/>
      <c r="F1831" s="2"/>
      <c r="G1831" s="2"/>
      <c r="H1831" s="2"/>
      <c r="I1831" s="2"/>
      <c r="J1831" s="2"/>
      <c r="K1831" s="2"/>
      <c r="L1831" s="2"/>
      <c r="M1831" s="2"/>
      <c r="N1831" s="2"/>
      <c r="O1831" s="2"/>
      <c r="P1831" s="2"/>
      <c r="Q1831" s="2"/>
      <c r="R1831" s="2"/>
      <c r="S1831" s="2"/>
    </row>
    <row r="1832" spans="1:19" ht="16.5" thickBot="1" x14ac:dyDescent="0.3">
      <c r="A1832" s="2"/>
      <c r="B1832" s="2"/>
      <c r="C1832" s="2"/>
      <c r="D1832" s="2"/>
      <c r="E1832" s="2"/>
      <c r="F1832" s="2"/>
      <c r="G1832" s="2"/>
      <c r="H1832" s="2"/>
      <c r="I1832" s="2"/>
      <c r="J1832" s="2"/>
      <c r="K1832" s="2"/>
      <c r="L1832" s="2"/>
      <c r="M1832" s="2"/>
      <c r="N1832" s="2"/>
      <c r="O1832" s="2"/>
      <c r="P1832" s="2"/>
      <c r="Q1832" s="2"/>
      <c r="R1832" s="2"/>
      <c r="S1832" s="2"/>
    </row>
    <row r="1833" spans="1:19" ht="16.5" thickBot="1" x14ac:dyDescent="0.3">
      <c r="A1833" s="2"/>
      <c r="B1833" s="2"/>
      <c r="C1833" s="2"/>
      <c r="D1833" s="2"/>
      <c r="E1833" s="2"/>
      <c r="F1833" s="2"/>
      <c r="G1833" s="2"/>
      <c r="H1833" s="2"/>
      <c r="I1833" s="2"/>
      <c r="J1833" s="2"/>
      <c r="K1833" s="2"/>
      <c r="L1833" s="2"/>
      <c r="M1833" s="2"/>
      <c r="N1833" s="2"/>
      <c r="O1833" s="2"/>
      <c r="P1833" s="2"/>
      <c r="Q1833" s="2"/>
      <c r="R1833" s="2"/>
      <c r="S1833" s="2"/>
    </row>
    <row r="1834" spans="1:19" ht="16.5" thickBot="1" x14ac:dyDescent="0.3">
      <c r="A1834" s="2"/>
      <c r="B1834" s="2"/>
      <c r="C1834" s="2"/>
      <c r="D1834" s="2"/>
      <c r="E1834" s="2"/>
      <c r="F1834" s="2"/>
      <c r="G1834" s="2"/>
      <c r="H1834" s="2"/>
      <c r="I1834" s="2"/>
      <c r="J1834" s="2"/>
      <c r="K1834" s="2"/>
      <c r="L1834" s="2"/>
      <c r="M1834" s="2"/>
      <c r="N1834" s="2"/>
      <c r="O1834" s="2"/>
      <c r="P1834" s="2"/>
      <c r="Q1834" s="2"/>
      <c r="R1834" s="2"/>
      <c r="S1834" s="2"/>
    </row>
    <row r="1835" spans="1:19" ht="16.5" thickBot="1" x14ac:dyDescent="0.3">
      <c r="A1835" s="2"/>
      <c r="B1835" s="2"/>
      <c r="C1835" s="2"/>
      <c r="D1835" s="2"/>
      <c r="E1835" s="2"/>
      <c r="F1835" s="2"/>
      <c r="G1835" s="2"/>
      <c r="H1835" s="2"/>
      <c r="I1835" s="2"/>
      <c r="J1835" s="2"/>
      <c r="K1835" s="2"/>
      <c r="L1835" s="2"/>
      <c r="M1835" s="2"/>
      <c r="N1835" s="2"/>
      <c r="O1835" s="2"/>
      <c r="P1835" s="2"/>
      <c r="Q1835" s="2"/>
      <c r="R1835" s="2"/>
      <c r="S1835" s="2"/>
    </row>
    <row r="1836" spans="1:19" ht="16.5" thickBot="1" x14ac:dyDescent="0.3">
      <c r="A1836" s="2"/>
      <c r="B1836" s="2"/>
      <c r="C1836" s="2"/>
      <c r="D1836" s="2"/>
      <c r="E1836" s="2"/>
      <c r="F1836" s="2"/>
      <c r="G1836" s="2"/>
      <c r="H1836" s="2"/>
      <c r="I1836" s="2"/>
      <c r="J1836" s="2"/>
      <c r="K1836" s="2"/>
      <c r="L1836" s="2"/>
      <c r="M1836" s="2"/>
      <c r="N1836" s="2"/>
      <c r="O1836" s="2"/>
      <c r="P1836" s="2"/>
      <c r="Q1836" s="2"/>
      <c r="R1836" s="2"/>
      <c r="S1836" s="2"/>
    </row>
    <row r="1837" spans="1:19" ht="16.5" thickBot="1" x14ac:dyDescent="0.3">
      <c r="A1837" s="2"/>
      <c r="B1837" s="2"/>
      <c r="C1837" s="2"/>
      <c r="D1837" s="2"/>
      <c r="E1837" s="2"/>
      <c r="F1837" s="2"/>
      <c r="G1837" s="2"/>
      <c r="H1837" s="2"/>
      <c r="I1837" s="2"/>
      <c r="J1837" s="2"/>
      <c r="K1837" s="2"/>
      <c r="L1837" s="2"/>
      <c r="M1837" s="2"/>
      <c r="N1837" s="2"/>
      <c r="O1837" s="2"/>
      <c r="P1837" s="2"/>
      <c r="Q1837" s="2"/>
      <c r="R1837" s="2"/>
      <c r="S1837" s="2"/>
    </row>
    <row r="1838" spans="1:19" ht="16.5" thickBot="1" x14ac:dyDescent="0.3">
      <c r="A1838" s="2"/>
      <c r="B1838" s="2"/>
      <c r="C1838" s="2"/>
      <c r="D1838" s="2"/>
      <c r="E1838" s="2"/>
      <c r="F1838" s="2"/>
      <c r="G1838" s="2"/>
      <c r="H1838" s="2"/>
      <c r="I1838" s="2"/>
      <c r="J1838" s="2"/>
      <c r="K1838" s="2"/>
      <c r="L1838" s="2"/>
      <c r="M1838" s="2"/>
      <c r="N1838" s="2"/>
      <c r="O1838" s="2"/>
      <c r="P1838" s="2"/>
      <c r="Q1838" s="2"/>
      <c r="R1838" s="2"/>
      <c r="S1838" s="2"/>
    </row>
    <row r="1839" spans="1:19" ht="16.5" thickBot="1" x14ac:dyDescent="0.3">
      <c r="A1839" s="2"/>
      <c r="B1839" s="2"/>
      <c r="C1839" s="2"/>
      <c r="D1839" s="2"/>
      <c r="E1839" s="2"/>
      <c r="F1839" s="2"/>
      <c r="G1839" s="2"/>
      <c r="H1839" s="2"/>
      <c r="I1839" s="2"/>
      <c r="J1839" s="2"/>
      <c r="K1839" s="2"/>
      <c r="L1839" s="2"/>
      <c r="M1839" s="2"/>
      <c r="N1839" s="2"/>
      <c r="O1839" s="2"/>
      <c r="P1839" s="2"/>
      <c r="Q1839" s="2"/>
      <c r="R1839" s="2"/>
      <c r="S1839" s="2"/>
    </row>
    <row r="1840" spans="1:19" ht="16.5" thickBot="1" x14ac:dyDescent="0.3">
      <c r="A1840" s="2"/>
      <c r="B1840" s="2"/>
      <c r="C1840" s="2"/>
      <c r="D1840" s="2"/>
      <c r="E1840" s="2"/>
      <c r="F1840" s="2"/>
      <c r="G1840" s="2"/>
      <c r="H1840" s="2"/>
      <c r="I1840" s="2"/>
      <c r="J1840" s="2"/>
      <c r="K1840" s="2"/>
      <c r="L1840" s="2"/>
      <c r="M1840" s="2"/>
      <c r="N1840" s="2"/>
      <c r="O1840" s="2"/>
      <c r="P1840" s="2"/>
      <c r="Q1840" s="2"/>
      <c r="R1840" s="2"/>
      <c r="S1840" s="2"/>
    </row>
    <row r="1841" spans="1:19" ht="16.5" thickBot="1" x14ac:dyDescent="0.3">
      <c r="A1841" s="2"/>
      <c r="B1841" s="2"/>
      <c r="C1841" s="2"/>
      <c r="D1841" s="2"/>
      <c r="E1841" s="2"/>
      <c r="F1841" s="2"/>
      <c r="G1841" s="2"/>
      <c r="H1841" s="2"/>
      <c r="I1841" s="2"/>
      <c r="J1841" s="2"/>
      <c r="K1841" s="2"/>
      <c r="L1841" s="2"/>
      <c r="M1841" s="2"/>
      <c r="N1841" s="2"/>
      <c r="O1841" s="2"/>
      <c r="P1841" s="2"/>
      <c r="Q1841" s="2"/>
      <c r="R1841" s="2"/>
      <c r="S1841" s="2"/>
    </row>
    <row r="1842" spans="1:19" ht="16.5" thickBot="1" x14ac:dyDescent="0.3">
      <c r="A1842" s="2"/>
      <c r="B1842" s="2"/>
      <c r="C1842" s="2"/>
      <c r="D1842" s="2"/>
      <c r="E1842" s="2"/>
      <c r="F1842" s="2"/>
      <c r="G1842" s="2"/>
      <c r="H1842" s="2"/>
      <c r="I1842" s="2"/>
      <c r="J1842" s="2"/>
      <c r="K1842" s="2"/>
      <c r="L1842" s="2"/>
      <c r="M1842" s="2"/>
      <c r="N1842" s="2"/>
      <c r="O1842" s="2"/>
      <c r="P1842" s="2"/>
      <c r="Q1842" s="2"/>
      <c r="R1842" s="2"/>
      <c r="S1842" s="2"/>
    </row>
    <row r="1843" spans="1:19" ht="16.5" thickBot="1" x14ac:dyDescent="0.3">
      <c r="A1843" s="2"/>
      <c r="B1843" s="2"/>
      <c r="C1843" s="2"/>
      <c r="D1843" s="2"/>
      <c r="E1843" s="2"/>
      <c r="F1843" s="2"/>
      <c r="G1843" s="2"/>
      <c r="H1843" s="2"/>
      <c r="I1843" s="2"/>
      <c r="J1843" s="2"/>
      <c r="K1843" s="2"/>
      <c r="L1843" s="2"/>
      <c r="M1843" s="2"/>
      <c r="N1843" s="2"/>
      <c r="O1843" s="2"/>
      <c r="P1843" s="2"/>
      <c r="Q1843" s="2"/>
      <c r="R1843" s="2"/>
      <c r="S1843" s="2"/>
    </row>
    <row r="1844" spans="1:19" ht="16.5" thickBot="1" x14ac:dyDescent="0.3">
      <c r="A1844" s="2"/>
      <c r="B1844" s="2"/>
      <c r="C1844" s="2"/>
      <c r="D1844" s="2"/>
      <c r="E1844" s="2"/>
      <c r="F1844" s="2"/>
      <c r="G1844" s="2"/>
      <c r="H1844" s="2"/>
      <c r="I1844" s="2"/>
      <c r="J1844" s="2"/>
      <c r="K1844" s="2"/>
      <c r="L1844" s="2"/>
      <c r="M1844" s="2"/>
      <c r="N1844" s="2"/>
      <c r="O1844" s="2"/>
      <c r="P1844" s="2"/>
      <c r="Q1844" s="2"/>
      <c r="R1844" s="2"/>
      <c r="S1844" s="2"/>
    </row>
    <row r="1845" spans="1:19" ht="16.5" thickBot="1" x14ac:dyDescent="0.3">
      <c r="A1845" s="2"/>
      <c r="B1845" s="2"/>
      <c r="C1845" s="2"/>
      <c r="D1845" s="2"/>
      <c r="E1845" s="2"/>
      <c r="F1845" s="2"/>
      <c r="G1845" s="2"/>
      <c r="H1845" s="2"/>
      <c r="I1845" s="2"/>
      <c r="J1845" s="2"/>
      <c r="K1845" s="2"/>
      <c r="L1845" s="2"/>
      <c r="M1845" s="2"/>
      <c r="N1845" s="2"/>
      <c r="O1845" s="2"/>
      <c r="P1845" s="2"/>
      <c r="Q1845" s="2"/>
      <c r="R1845" s="2"/>
      <c r="S1845" s="2"/>
    </row>
    <row r="1846" spans="1:19" ht="16.5" thickBot="1" x14ac:dyDescent="0.3">
      <c r="A1846" s="2"/>
      <c r="B1846" s="2"/>
      <c r="C1846" s="2"/>
      <c r="D1846" s="2"/>
      <c r="E1846" s="2"/>
      <c r="F1846" s="2"/>
      <c r="G1846" s="2"/>
      <c r="H1846" s="2"/>
      <c r="I1846" s="2"/>
      <c r="J1846" s="2"/>
      <c r="K1846" s="2"/>
      <c r="L1846" s="2"/>
      <c r="M1846" s="2"/>
      <c r="N1846" s="2"/>
      <c r="O1846" s="2"/>
      <c r="P1846" s="2"/>
      <c r="Q1846" s="2"/>
      <c r="R1846" s="2"/>
      <c r="S1846" s="2"/>
    </row>
    <row r="1847" spans="1:19" ht="16.5" thickBot="1" x14ac:dyDescent="0.3">
      <c r="A1847" s="2"/>
      <c r="B1847" s="2"/>
      <c r="C1847" s="2"/>
      <c r="D1847" s="2"/>
      <c r="E1847" s="2"/>
      <c r="F1847" s="2"/>
      <c r="G1847" s="2"/>
      <c r="H1847" s="2"/>
      <c r="I1847" s="2"/>
      <c r="J1847" s="2"/>
      <c r="K1847" s="2"/>
      <c r="L1847" s="2"/>
      <c r="M1847" s="2"/>
      <c r="N1847" s="2"/>
      <c r="O1847" s="2"/>
      <c r="P1847" s="2"/>
      <c r="Q1847" s="2"/>
      <c r="R1847" s="2"/>
      <c r="S1847" s="2"/>
    </row>
    <row r="1848" spans="1:19" ht="16.5" thickBot="1" x14ac:dyDescent="0.3">
      <c r="A1848" s="2"/>
      <c r="B1848" s="2"/>
      <c r="C1848" s="2"/>
      <c r="D1848" s="2"/>
      <c r="E1848" s="2"/>
      <c r="F1848" s="2"/>
      <c r="G1848" s="2"/>
      <c r="H1848" s="2"/>
      <c r="I1848" s="2"/>
      <c r="J1848" s="2"/>
      <c r="K1848" s="2"/>
      <c r="L1848" s="2"/>
      <c r="M1848" s="2"/>
      <c r="N1848" s="2"/>
      <c r="O1848" s="2"/>
      <c r="P1848" s="2"/>
      <c r="Q1848" s="2"/>
      <c r="R1848" s="2"/>
      <c r="S1848" s="2"/>
    </row>
    <row r="1849" spans="1:19" ht="16.5" thickBot="1" x14ac:dyDescent="0.3">
      <c r="A1849" s="2"/>
      <c r="B1849" s="2"/>
      <c r="C1849" s="2"/>
      <c r="D1849" s="2"/>
      <c r="E1849" s="2"/>
      <c r="F1849" s="2"/>
      <c r="G1849" s="2"/>
      <c r="H1849" s="2"/>
      <c r="I1849" s="2"/>
      <c r="J1849" s="2"/>
      <c r="K1849" s="2"/>
      <c r="L1849" s="2"/>
      <c r="M1849" s="2"/>
      <c r="N1849" s="2"/>
      <c r="O1849" s="2"/>
      <c r="P1849" s="2"/>
      <c r="Q1849" s="2"/>
      <c r="R1849" s="2"/>
      <c r="S1849" s="2"/>
    </row>
    <row r="1850" spans="1:19" ht="16.5" thickBot="1" x14ac:dyDescent="0.3">
      <c r="A1850" s="2"/>
      <c r="B1850" s="2"/>
      <c r="C1850" s="2"/>
      <c r="D1850" s="2"/>
      <c r="E1850" s="2"/>
      <c r="F1850" s="2"/>
      <c r="G1850" s="2"/>
      <c r="H1850" s="2"/>
      <c r="I1850" s="2"/>
      <c r="J1850" s="2"/>
      <c r="K1850" s="2"/>
      <c r="L1850" s="2"/>
      <c r="M1850" s="2"/>
      <c r="N1850" s="2"/>
      <c r="O1850" s="2"/>
      <c r="P1850" s="2"/>
      <c r="Q1850" s="2"/>
      <c r="R1850" s="2"/>
      <c r="S1850" s="2"/>
    </row>
    <row r="1851" spans="1:19" ht="16.5" thickBot="1" x14ac:dyDescent="0.3">
      <c r="A1851" s="2"/>
      <c r="B1851" s="2"/>
      <c r="C1851" s="2"/>
      <c r="D1851" s="2"/>
      <c r="E1851" s="2"/>
      <c r="F1851" s="2"/>
      <c r="G1851" s="2"/>
      <c r="H1851" s="2"/>
      <c r="I1851" s="2"/>
      <c r="J1851" s="2"/>
      <c r="K1851" s="2"/>
      <c r="L1851" s="2"/>
      <c r="M1851" s="2"/>
      <c r="N1851" s="2"/>
      <c r="O1851" s="2"/>
      <c r="P1851" s="2"/>
      <c r="Q1851" s="2"/>
      <c r="R1851" s="2"/>
      <c r="S1851" s="2"/>
    </row>
    <row r="1852" spans="1:19" ht="16.5" thickBot="1" x14ac:dyDescent="0.3">
      <c r="A1852" s="2"/>
      <c r="B1852" s="2"/>
      <c r="C1852" s="2"/>
      <c r="D1852" s="2"/>
      <c r="E1852" s="2"/>
      <c r="F1852" s="2"/>
      <c r="G1852" s="2"/>
      <c r="H1852" s="2"/>
      <c r="I1852" s="2"/>
      <c r="J1852" s="2"/>
      <c r="K1852" s="2"/>
      <c r="L1852" s="2"/>
      <c r="M1852" s="2"/>
      <c r="N1852" s="2"/>
      <c r="O1852" s="2"/>
      <c r="P1852" s="2"/>
      <c r="Q1852" s="2"/>
      <c r="R1852" s="2"/>
      <c r="S1852" s="2"/>
    </row>
    <row r="1853" spans="1:19" ht="16.5" thickBot="1" x14ac:dyDescent="0.3">
      <c r="A1853" s="2"/>
      <c r="B1853" s="2"/>
      <c r="C1853" s="2"/>
      <c r="D1853" s="2"/>
      <c r="E1853" s="2"/>
      <c r="F1853" s="2"/>
      <c r="G1853" s="2"/>
      <c r="H1853" s="2"/>
      <c r="I1853" s="2"/>
      <c r="J1853" s="2"/>
      <c r="K1853" s="2"/>
      <c r="L1853" s="2"/>
      <c r="M1853" s="2"/>
      <c r="N1853" s="2"/>
      <c r="O1853" s="2"/>
      <c r="P1853" s="2"/>
      <c r="Q1853" s="2"/>
      <c r="R1853" s="2"/>
      <c r="S1853" s="2"/>
    </row>
    <row r="1854" spans="1:19" ht="16.5" thickBot="1" x14ac:dyDescent="0.3">
      <c r="A1854" s="2"/>
      <c r="B1854" s="2"/>
      <c r="C1854" s="2"/>
      <c r="D1854" s="2"/>
      <c r="E1854" s="2"/>
      <c r="F1854" s="2"/>
      <c r="G1854" s="2"/>
      <c r="H1854" s="2"/>
      <c r="I1854" s="2"/>
      <c r="J1854" s="2"/>
      <c r="K1854" s="2"/>
      <c r="L1854" s="2"/>
      <c r="M1854" s="2"/>
      <c r="N1854" s="2"/>
      <c r="O1854" s="2"/>
      <c r="P1854" s="2"/>
      <c r="Q1854" s="2"/>
      <c r="R1854" s="2"/>
      <c r="S1854" s="2"/>
    </row>
    <row r="1855" spans="1:19" ht="16.5" thickBot="1" x14ac:dyDescent="0.3">
      <c r="A1855" s="2"/>
      <c r="B1855" s="2"/>
      <c r="C1855" s="2"/>
      <c r="D1855" s="2"/>
      <c r="E1855" s="2"/>
      <c r="F1855" s="2"/>
      <c r="G1855" s="2"/>
      <c r="H1855" s="2"/>
      <c r="I1855" s="2"/>
      <c r="J1855" s="2"/>
      <c r="K1855" s="2"/>
      <c r="L1855" s="2"/>
      <c r="M1855" s="2"/>
      <c r="N1855" s="2"/>
      <c r="O1855" s="2"/>
      <c r="P1855" s="2"/>
      <c r="Q1855" s="2"/>
      <c r="R1855" s="2"/>
      <c r="S1855" s="2"/>
    </row>
    <row r="1856" spans="1:19" ht="16.5" thickBot="1" x14ac:dyDescent="0.3">
      <c r="A1856" s="2"/>
      <c r="B1856" s="2"/>
      <c r="C1856" s="2"/>
      <c r="D1856" s="2"/>
      <c r="E1856" s="2"/>
      <c r="F1856" s="2"/>
      <c r="G1856" s="2"/>
      <c r="H1856" s="2"/>
      <c r="I1856" s="2"/>
      <c r="J1856" s="2"/>
      <c r="K1856" s="2"/>
      <c r="L1856" s="2"/>
      <c r="M1856" s="2"/>
      <c r="N1856" s="2"/>
      <c r="O1856" s="2"/>
      <c r="P1856" s="2"/>
      <c r="Q1856" s="2"/>
      <c r="R1856" s="2"/>
      <c r="S1856" s="2"/>
    </row>
    <row r="1857" spans="1:19" ht="16.5" thickBot="1" x14ac:dyDescent="0.3">
      <c r="A1857" s="2"/>
      <c r="B1857" s="2"/>
      <c r="C1857" s="2"/>
      <c r="D1857" s="2"/>
      <c r="E1857" s="2"/>
      <c r="F1857" s="2"/>
      <c r="G1857" s="2"/>
      <c r="H1857" s="2"/>
      <c r="I1857" s="2"/>
      <c r="J1857" s="2"/>
      <c r="K1857" s="2"/>
      <c r="L1857" s="2"/>
      <c r="M1857" s="2"/>
      <c r="N1857" s="2"/>
      <c r="O1857" s="2"/>
      <c r="P1857" s="2"/>
      <c r="Q1857" s="2"/>
      <c r="R1857" s="2"/>
      <c r="S1857" s="2"/>
    </row>
    <row r="1858" spans="1:19" ht="16.5" thickBot="1" x14ac:dyDescent="0.3">
      <c r="A1858" s="2"/>
      <c r="B1858" s="2"/>
      <c r="C1858" s="2"/>
      <c r="D1858" s="2"/>
      <c r="E1858" s="2"/>
      <c r="F1858" s="2"/>
      <c r="G1858" s="2"/>
      <c r="H1858" s="2"/>
      <c r="I1858" s="2"/>
      <c r="J1858" s="2"/>
      <c r="K1858" s="2"/>
      <c r="L1858" s="2"/>
      <c r="M1858" s="2"/>
      <c r="N1858" s="2"/>
      <c r="O1858" s="2"/>
      <c r="P1858" s="2"/>
      <c r="Q1858" s="2"/>
      <c r="R1858" s="2"/>
      <c r="S1858" s="2"/>
    </row>
    <row r="1859" spans="1:19" ht="16.5" thickBot="1" x14ac:dyDescent="0.3">
      <c r="A1859" s="2"/>
      <c r="B1859" s="2"/>
      <c r="C1859" s="2"/>
      <c r="D1859" s="2"/>
      <c r="E1859" s="2"/>
      <c r="F1859" s="2"/>
      <c r="G1859" s="2"/>
      <c r="H1859" s="2"/>
      <c r="I1859" s="2"/>
      <c r="J1859" s="2"/>
      <c r="K1859" s="2"/>
      <c r="L1859" s="2"/>
      <c r="M1859" s="2"/>
      <c r="N1859" s="2"/>
      <c r="O1859" s="2"/>
      <c r="P1859" s="2"/>
      <c r="Q1859" s="2"/>
      <c r="R1859" s="2"/>
      <c r="S1859" s="2"/>
    </row>
    <row r="1860" spans="1:19" ht="16.5" thickBot="1" x14ac:dyDescent="0.3">
      <c r="A1860" s="2"/>
      <c r="B1860" s="2"/>
      <c r="C1860" s="2"/>
      <c r="D1860" s="2"/>
      <c r="E1860" s="2"/>
      <c r="F1860" s="2"/>
      <c r="G1860" s="2"/>
      <c r="H1860" s="2"/>
      <c r="I1860" s="2"/>
      <c r="J1860" s="2"/>
      <c r="K1860" s="2"/>
      <c r="L1860" s="2"/>
      <c r="M1860" s="2"/>
      <c r="N1860" s="2"/>
      <c r="O1860" s="2"/>
      <c r="P1860" s="2"/>
      <c r="Q1860" s="2"/>
      <c r="R1860" s="2"/>
      <c r="S1860" s="2"/>
    </row>
    <row r="1861" spans="1:19" ht="16.5" thickBot="1" x14ac:dyDescent="0.3">
      <c r="A1861" s="2"/>
      <c r="B1861" s="2"/>
      <c r="C1861" s="2"/>
      <c r="D1861" s="2"/>
      <c r="E1861" s="2"/>
      <c r="F1861" s="2"/>
      <c r="G1861" s="2"/>
      <c r="H1861" s="2"/>
      <c r="I1861" s="2"/>
      <c r="J1861" s="2"/>
      <c r="K1861" s="2"/>
      <c r="L1861" s="2"/>
      <c r="M1861" s="2"/>
      <c r="N1861" s="2"/>
      <c r="O1861" s="2"/>
      <c r="P1861" s="2"/>
      <c r="Q1861" s="2"/>
      <c r="R1861" s="2"/>
      <c r="S1861" s="2"/>
    </row>
    <row r="1862" spans="1:19" ht="16.5" thickBot="1" x14ac:dyDescent="0.3">
      <c r="A1862" s="2"/>
      <c r="B1862" s="2"/>
      <c r="C1862" s="2"/>
      <c r="D1862" s="2"/>
      <c r="E1862" s="2"/>
      <c r="F1862" s="2"/>
      <c r="G1862" s="2"/>
      <c r="H1862" s="2"/>
      <c r="I1862" s="2"/>
      <c r="J1862" s="2"/>
      <c r="K1862" s="2"/>
      <c r="L1862" s="2"/>
      <c r="M1862" s="2"/>
      <c r="N1862" s="2"/>
      <c r="O1862" s="2"/>
      <c r="P1862" s="2"/>
      <c r="Q1862" s="2"/>
      <c r="R1862" s="2"/>
      <c r="S1862" s="2"/>
    </row>
    <row r="1863" spans="1:19" ht="16.5" thickBot="1" x14ac:dyDescent="0.3">
      <c r="A1863" s="2"/>
      <c r="B1863" s="2"/>
      <c r="C1863" s="2"/>
      <c r="D1863" s="2"/>
      <c r="E1863" s="2"/>
      <c r="F1863" s="2"/>
      <c r="G1863" s="2"/>
      <c r="H1863" s="2"/>
      <c r="I1863" s="2"/>
      <c r="J1863" s="2"/>
      <c r="K1863" s="2"/>
      <c r="L1863" s="2"/>
      <c r="M1863" s="2"/>
      <c r="N1863" s="2"/>
      <c r="O1863" s="2"/>
      <c r="P1863" s="2"/>
      <c r="Q1863" s="2"/>
      <c r="R1863" s="2"/>
      <c r="S1863" s="2"/>
    </row>
    <row r="1864" spans="1:19" ht="16.5" thickBot="1" x14ac:dyDescent="0.3">
      <c r="A1864" s="2"/>
      <c r="B1864" s="2"/>
      <c r="C1864" s="2"/>
      <c r="D1864" s="2"/>
      <c r="E1864" s="2"/>
      <c r="F1864" s="2"/>
      <c r="G1864" s="2"/>
      <c r="H1864" s="2"/>
      <c r="I1864" s="2"/>
      <c r="J1864" s="2"/>
      <c r="K1864" s="2"/>
      <c r="L1864" s="2"/>
      <c r="M1864" s="2"/>
      <c r="N1864" s="2"/>
      <c r="O1864" s="2"/>
      <c r="P1864" s="2"/>
      <c r="Q1864" s="2"/>
      <c r="R1864" s="2"/>
      <c r="S1864" s="2"/>
    </row>
    <row r="1865" spans="1:19" ht="16.5" thickBot="1" x14ac:dyDescent="0.3">
      <c r="A1865" s="2"/>
      <c r="B1865" s="2"/>
      <c r="C1865" s="2"/>
      <c r="D1865" s="2"/>
      <c r="E1865" s="2"/>
      <c r="F1865" s="2"/>
      <c r="G1865" s="2"/>
      <c r="H1865" s="2"/>
      <c r="I1865" s="2"/>
      <c r="J1865" s="2"/>
      <c r="K1865" s="2"/>
      <c r="L1865" s="2"/>
      <c r="M1865" s="2"/>
      <c r="N1865" s="2"/>
      <c r="O1865" s="2"/>
      <c r="P1865" s="2"/>
      <c r="Q1865" s="2"/>
      <c r="R1865" s="2"/>
      <c r="S1865" s="2"/>
    </row>
    <row r="1866" spans="1:19" ht="16.5" thickBot="1" x14ac:dyDescent="0.3">
      <c r="A1866" s="2"/>
      <c r="B1866" s="2"/>
      <c r="C1866" s="2"/>
      <c r="D1866" s="2"/>
      <c r="E1866" s="2"/>
      <c r="F1866" s="2"/>
      <c r="G1866" s="2"/>
      <c r="H1866" s="2"/>
      <c r="I1866" s="2"/>
      <c r="J1866" s="2"/>
      <c r="K1866" s="2"/>
      <c r="L1866" s="2"/>
      <c r="M1866" s="2"/>
      <c r="N1866" s="2"/>
      <c r="O1866" s="2"/>
      <c r="P1866" s="2"/>
      <c r="Q1866" s="2"/>
      <c r="R1866" s="2"/>
      <c r="S1866" s="2"/>
    </row>
    <row r="1867" spans="1:19" ht="16.5" thickBot="1" x14ac:dyDescent="0.3">
      <c r="A1867" s="2"/>
      <c r="B1867" s="2"/>
      <c r="C1867" s="2"/>
      <c r="D1867" s="2"/>
      <c r="E1867" s="2"/>
      <c r="F1867" s="2"/>
      <c r="G1867" s="2"/>
      <c r="H1867" s="2"/>
      <c r="I1867" s="2"/>
      <c r="J1867" s="2"/>
      <c r="K1867" s="2"/>
      <c r="L1867" s="2"/>
      <c r="M1867" s="2"/>
      <c r="N1867" s="2"/>
      <c r="O1867" s="2"/>
      <c r="P1867" s="2"/>
      <c r="Q1867" s="2"/>
      <c r="R1867" s="2"/>
      <c r="S1867" s="2"/>
    </row>
    <row r="1868" spans="1:19" ht="16.5" thickBot="1" x14ac:dyDescent="0.3">
      <c r="A1868" s="2"/>
      <c r="B1868" s="2"/>
      <c r="C1868" s="2"/>
      <c r="D1868" s="2"/>
      <c r="E1868" s="2"/>
      <c r="F1868" s="2"/>
      <c r="G1868" s="2"/>
      <c r="H1868" s="2"/>
      <c r="I1868" s="2"/>
      <c r="J1868" s="2"/>
      <c r="K1868" s="2"/>
      <c r="L1868" s="2"/>
      <c r="M1868" s="2"/>
      <c r="N1868" s="2"/>
      <c r="O1868" s="2"/>
      <c r="P1868" s="2"/>
      <c r="Q1868" s="2"/>
      <c r="R1868" s="2"/>
      <c r="S1868" s="2"/>
    </row>
    <row r="1869" spans="1:19" ht="16.5" thickBot="1" x14ac:dyDescent="0.3">
      <c r="A1869" s="2"/>
      <c r="B1869" s="2"/>
      <c r="C1869" s="2"/>
      <c r="D1869" s="2"/>
      <c r="E1869" s="2"/>
      <c r="F1869" s="2"/>
      <c r="G1869" s="2"/>
      <c r="H1869" s="2"/>
      <c r="I1869" s="2"/>
      <c r="J1869" s="2"/>
      <c r="K1869" s="2"/>
      <c r="L1869" s="2"/>
      <c r="M1869" s="2"/>
      <c r="N1869" s="2"/>
      <c r="O1869" s="2"/>
      <c r="P1869" s="2"/>
      <c r="Q1869" s="2"/>
      <c r="R1869" s="2"/>
      <c r="S1869" s="2"/>
    </row>
    <row r="1870" spans="1:19" ht="16.5" thickBot="1" x14ac:dyDescent="0.3">
      <c r="A1870" s="2"/>
      <c r="B1870" s="2"/>
      <c r="C1870" s="2"/>
      <c r="D1870" s="2"/>
      <c r="E1870" s="2"/>
      <c r="F1870" s="2"/>
      <c r="G1870" s="2"/>
      <c r="H1870" s="2"/>
      <c r="I1870" s="2"/>
      <c r="J1870" s="2"/>
      <c r="K1870" s="2"/>
      <c r="L1870" s="2"/>
      <c r="M1870" s="2"/>
      <c r="N1870" s="2"/>
      <c r="O1870" s="2"/>
      <c r="P1870" s="2"/>
      <c r="Q1870" s="2"/>
      <c r="R1870" s="2"/>
      <c r="S1870" s="2"/>
    </row>
    <row r="1871" spans="1:19" ht="16.5" thickBot="1" x14ac:dyDescent="0.3">
      <c r="A1871" s="2"/>
      <c r="B1871" s="2"/>
      <c r="C1871" s="2"/>
      <c r="D1871" s="2"/>
      <c r="E1871" s="2"/>
      <c r="F1871" s="2"/>
      <c r="G1871" s="2"/>
      <c r="H1871" s="2"/>
      <c r="I1871" s="2"/>
      <c r="J1871" s="2"/>
      <c r="K1871" s="2"/>
      <c r="L1871" s="2"/>
      <c r="M1871" s="2"/>
      <c r="N1871" s="2"/>
      <c r="O1871" s="2"/>
      <c r="P1871" s="2"/>
      <c r="Q1871" s="2"/>
      <c r="R1871" s="2"/>
      <c r="S1871" s="2"/>
    </row>
    <row r="1872" spans="1:19" ht="16.5" thickBot="1" x14ac:dyDescent="0.3">
      <c r="A1872" s="2"/>
      <c r="B1872" s="2"/>
      <c r="C1872" s="2"/>
      <c r="D1872" s="2"/>
      <c r="E1872" s="2"/>
      <c r="F1872" s="2"/>
      <c r="G1872" s="2"/>
      <c r="H1872" s="2"/>
      <c r="I1872" s="2"/>
      <c r="J1872" s="2"/>
      <c r="K1872" s="2"/>
      <c r="L1872" s="2"/>
      <c r="M1872" s="2"/>
      <c r="N1872" s="2"/>
      <c r="O1872" s="2"/>
      <c r="P1872" s="2"/>
      <c r="Q1872" s="2"/>
      <c r="R1872" s="2"/>
      <c r="S1872" s="2"/>
    </row>
    <row r="1873" spans="1:19" ht="16.5" thickBot="1" x14ac:dyDescent="0.3">
      <c r="A1873" s="2"/>
      <c r="B1873" s="2"/>
      <c r="C1873" s="2"/>
      <c r="D1873" s="2"/>
      <c r="E1873" s="2"/>
      <c r="F1873" s="2"/>
      <c r="G1873" s="2"/>
      <c r="H1873" s="2"/>
      <c r="I1873" s="2"/>
      <c r="J1873" s="2"/>
      <c r="K1873" s="2"/>
      <c r="L1873" s="2"/>
      <c r="M1873" s="2"/>
      <c r="N1873" s="2"/>
      <c r="O1873" s="2"/>
      <c r="P1873" s="2"/>
      <c r="Q1873" s="2"/>
      <c r="R1873" s="2"/>
      <c r="S1873" s="2"/>
    </row>
    <row r="1874" spans="1:19" ht="16.5" thickBot="1" x14ac:dyDescent="0.3">
      <c r="A1874" s="2"/>
      <c r="B1874" s="2"/>
      <c r="C1874" s="2"/>
      <c r="D1874" s="2"/>
      <c r="E1874" s="2"/>
      <c r="F1874" s="2"/>
      <c r="G1874" s="2"/>
      <c r="H1874" s="2"/>
      <c r="I1874" s="2"/>
      <c r="J1874" s="2"/>
      <c r="K1874" s="2"/>
      <c r="L1874" s="2"/>
      <c r="M1874" s="2"/>
      <c r="N1874" s="2"/>
      <c r="O1874" s="2"/>
      <c r="P1874" s="2"/>
      <c r="Q1874" s="2"/>
      <c r="R1874" s="2"/>
      <c r="S1874" s="2"/>
    </row>
    <row r="1875" spans="1:19" ht="16.5" thickBot="1" x14ac:dyDescent="0.3">
      <c r="A1875" s="2"/>
      <c r="B1875" s="2"/>
      <c r="C1875" s="2"/>
      <c r="D1875" s="2"/>
      <c r="E1875" s="2"/>
      <c r="F1875" s="2"/>
      <c r="G1875" s="2"/>
      <c r="H1875" s="2"/>
      <c r="I1875" s="2"/>
      <c r="J1875" s="2"/>
      <c r="K1875" s="2"/>
      <c r="L1875" s="2"/>
      <c r="M1875" s="2"/>
      <c r="N1875" s="2"/>
      <c r="O1875" s="2"/>
      <c r="P1875" s="2"/>
      <c r="Q1875" s="2"/>
      <c r="R1875" s="2"/>
      <c r="S1875" s="2"/>
    </row>
    <row r="1876" spans="1:19" ht="16.5" thickBot="1" x14ac:dyDescent="0.3">
      <c r="A1876" s="2"/>
      <c r="B1876" s="2"/>
      <c r="C1876" s="2"/>
      <c r="D1876" s="2"/>
      <c r="E1876" s="2"/>
      <c r="F1876" s="2"/>
      <c r="G1876" s="2"/>
      <c r="H1876" s="2"/>
      <c r="I1876" s="2"/>
      <c r="J1876" s="2"/>
      <c r="K1876" s="2"/>
      <c r="L1876" s="2"/>
      <c r="M1876" s="2"/>
      <c r="N1876" s="2"/>
      <c r="O1876" s="2"/>
      <c r="P1876" s="2"/>
      <c r="Q1876" s="2"/>
      <c r="R1876" s="2"/>
      <c r="S1876" s="2"/>
    </row>
    <row r="1877" spans="1:19" ht="16.5" thickBot="1" x14ac:dyDescent="0.3">
      <c r="A1877" s="2"/>
      <c r="B1877" s="2"/>
      <c r="C1877" s="2"/>
      <c r="D1877" s="2"/>
      <c r="E1877" s="2"/>
      <c r="F1877" s="2"/>
      <c r="G1877" s="2"/>
      <c r="H1877" s="2"/>
      <c r="I1877" s="2"/>
      <c r="J1877" s="2"/>
      <c r="K1877" s="2"/>
      <c r="L1877" s="2"/>
      <c r="M1877" s="2"/>
      <c r="N1877" s="2"/>
      <c r="O1877" s="2"/>
      <c r="P1877" s="2"/>
      <c r="Q1877" s="2"/>
      <c r="R1877" s="2"/>
      <c r="S1877" s="2"/>
    </row>
    <row r="1878" spans="1:19" ht="16.5" thickBot="1" x14ac:dyDescent="0.3">
      <c r="A1878" s="2"/>
      <c r="B1878" s="2"/>
      <c r="C1878" s="2"/>
      <c r="D1878" s="2"/>
      <c r="E1878" s="2"/>
      <c r="F1878" s="2"/>
      <c r="G1878" s="2"/>
      <c r="H1878" s="2"/>
      <c r="I1878" s="2"/>
      <c r="J1878" s="2"/>
      <c r="K1878" s="2"/>
      <c r="L1878" s="2"/>
      <c r="M1878" s="2"/>
      <c r="N1878" s="2"/>
      <c r="O1878" s="2"/>
      <c r="P1878" s="2"/>
      <c r="Q1878" s="2"/>
      <c r="R1878" s="2"/>
      <c r="S1878" s="2"/>
    </row>
    <row r="1879" spans="1:19" ht="16.5" thickBot="1" x14ac:dyDescent="0.3">
      <c r="A1879" s="2"/>
      <c r="B1879" s="2"/>
      <c r="C1879" s="2"/>
      <c r="D1879" s="2"/>
      <c r="E1879" s="2"/>
      <c r="F1879" s="2"/>
      <c r="G1879" s="2"/>
      <c r="H1879" s="2"/>
      <c r="I1879" s="2"/>
      <c r="J1879" s="2"/>
      <c r="K1879" s="2"/>
      <c r="L1879" s="2"/>
      <c r="M1879" s="2"/>
      <c r="N1879" s="2"/>
      <c r="O1879" s="2"/>
      <c r="P1879" s="2"/>
      <c r="Q1879" s="2"/>
      <c r="R1879" s="2"/>
      <c r="S1879" s="2"/>
    </row>
    <row r="1880" spans="1:19" ht="16.5" thickBot="1" x14ac:dyDescent="0.3">
      <c r="A1880" s="2"/>
      <c r="B1880" s="2"/>
      <c r="C1880" s="2"/>
      <c r="D1880" s="2"/>
      <c r="E1880" s="2"/>
      <c r="F1880" s="2"/>
      <c r="G1880" s="2"/>
      <c r="H1880" s="2"/>
      <c r="I1880" s="2"/>
      <c r="J1880" s="2"/>
      <c r="K1880" s="2"/>
      <c r="L1880" s="2"/>
      <c r="M1880" s="2"/>
      <c r="N1880" s="2"/>
      <c r="O1880" s="2"/>
      <c r="P1880" s="2"/>
      <c r="Q1880" s="2"/>
      <c r="R1880" s="2"/>
      <c r="S1880" s="2"/>
    </row>
    <row r="1881" spans="1:19" ht="16.5" thickBot="1" x14ac:dyDescent="0.3">
      <c r="A1881" s="2"/>
      <c r="B1881" s="2"/>
      <c r="C1881" s="2"/>
      <c r="D1881" s="2"/>
      <c r="E1881" s="2"/>
      <c r="F1881" s="2"/>
      <c r="G1881" s="2"/>
      <c r="H1881" s="2"/>
      <c r="I1881" s="2"/>
      <c r="J1881" s="2"/>
      <c r="K1881" s="2"/>
      <c r="L1881" s="2"/>
      <c r="M1881" s="2"/>
      <c r="N1881" s="2"/>
      <c r="O1881" s="2"/>
      <c r="P1881" s="2"/>
      <c r="Q1881" s="2"/>
      <c r="R1881" s="2"/>
      <c r="S1881" s="2"/>
    </row>
    <row r="1882" spans="1:19" ht="16.5" thickBot="1" x14ac:dyDescent="0.3">
      <c r="A1882" s="2"/>
      <c r="B1882" s="2"/>
      <c r="C1882" s="2"/>
      <c r="D1882" s="2"/>
      <c r="E1882" s="2"/>
      <c r="F1882" s="2"/>
      <c r="G1882" s="2"/>
      <c r="H1882" s="2"/>
      <c r="I1882" s="2"/>
      <c r="J1882" s="2"/>
      <c r="K1882" s="2"/>
      <c r="L1882" s="2"/>
      <c r="M1882" s="2"/>
      <c r="N1882" s="2"/>
      <c r="O1882" s="2"/>
      <c r="P1882" s="2"/>
      <c r="Q1882" s="2"/>
      <c r="R1882" s="2"/>
      <c r="S1882" s="2"/>
    </row>
    <row r="1883" spans="1:19" ht="16.5" thickBot="1" x14ac:dyDescent="0.3">
      <c r="A1883" s="2"/>
      <c r="B1883" s="2"/>
      <c r="C1883" s="2"/>
      <c r="D1883" s="2"/>
      <c r="E1883" s="2"/>
      <c r="F1883" s="2"/>
      <c r="G1883" s="2"/>
      <c r="H1883" s="2"/>
      <c r="I1883" s="2"/>
      <c r="J1883" s="2"/>
      <c r="K1883" s="2"/>
      <c r="L1883" s="2"/>
      <c r="M1883" s="2"/>
      <c r="N1883" s="2"/>
      <c r="O1883" s="2"/>
      <c r="P1883" s="2"/>
      <c r="Q1883" s="2"/>
      <c r="R1883" s="2"/>
      <c r="S1883" s="2"/>
    </row>
    <row r="1884" spans="1:19" ht="16.5" thickBot="1" x14ac:dyDescent="0.3">
      <c r="A1884" s="2"/>
      <c r="B1884" s="2"/>
      <c r="C1884" s="2"/>
      <c r="D1884" s="2"/>
      <c r="E1884" s="2"/>
      <c r="F1884" s="2"/>
      <c r="G1884" s="2"/>
      <c r="H1884" s="2"/>
      <c r="I1884" s="2"/>
      <c r="J1884" s="2"/>
      <c r="K1884" s="2"/>
      <c r="L1884" s="2"/>
      <c r="M1884" s="2"/>
      <c r="N1884" s="2"/>
      <c r="O1884" s="2"/>
      <c r="P1884" s="2"/>
      <c r="Q1884" s="2"/>
      <c r="R1884" s="2"/>
      <c r="S1884" s="2"/>
    </row>
    <row r="1885" spans="1:19" ht="16.5" thickBot="1" x14ac:dyDescent="0.3">
      <c r="A1885" s="2"/>
      <c r="B1885" s="2"/>
      <c r="C1885" s="2"/>
      <c r="D1885" s="2"/>
      <c r="E1885" s="2"/>
      <c r="F1885" s="2"/>
      <c r="G1885" s="2"/>
      <c r="H1885" s="2"/>
      <c r="I1885" s="2"/>
      <c r="J1885" s="2"/>
      <c r="K1885" s="2"/>
      <c r="L1885" s="2"/>
      <c r="M1885" s="2"/>
      <c r="N1885" s="2"/>
      <c r="O1885" s="2"/>
      <c r="P1885" s="2"/>
      <c r="Q1885" s="2"/>
      <c r="R1885" s="2"/>
      <c r="S1885" s="2"/>
    </row>
    <row r="1886" spans="1:19" ht="16.5" thickBot="1" x14ac:dyDescent="0.3">
      <c r="A1886" s="2"/>
      <c r="B1886" s="2"/>
      <c r="C1886" s="2"/>
      <c r="D1886" s="2"/>
      <c r="E1886" s="2"/>
      <c r="F1886" s="2"/>
      <c r="G1886" s="2"/>
      <c r="H1886" s="2"/>
      <c r="I1886" s="2"/>
      <c r="J1886" s="2"/>
      <c r="K1886" s="2"/>
      <c r="L1886" s="2"/>
      <c r="M1886" s="2"/>
      <c r="N1886" s="2"/>
      <c r="O1886" s="2"/>
      <c r="P1886" s="2"/>
      <c r="Q1886" s="2"/>
      <c r="R1886" s="2"/>
      <c r="S1886" s="2"/>
    </row>
    <row r="1887" spans="1:19" ht="16.5" thickBot="1" x14ac:dyDescent="0.3">
      <c r="A1887" s="2"/>
      <c r="B1887" s="2"/>
      <c r="C1887" s="2"/>
      <c r="D1887" s="2"/>
      <c r="E1887" s="2"/>
      <c r="F1887" s="2"/>
      <c r="G1887" s="2"/>
      <c r="H1887" s="2"/>
      <c r="I1887" s="2"/>
      <c r="J1887" s="2"/>
      <c r="K1887" s="2"/>
      <c r="L1887" s="2"/>
      <c r="M1887" s="2"/>
      <c r="N1887" s="2"/>
      <c r="O1887" s="2"/>
      <c r="P1887" s="2"/>
      <c r="Q1887" s="2"/>
      <c r="R1887" s="2"/>
      <c r="S1887" s="2"/>
    </row>
    <row r="1888" spans="1:19" ht="16.5" thickBot="1" x14ac:dyDescent="0.3">
      <c r="A1888" s="2"/>
      <c r="B1888" s="2"/>
      <c r="C1888" s="2"/>
      <c r="D1888" s="2"/>
      <c r="E1888" s="2"/>
      <c r="F1888" s="2"/>
      <c r="G1888" s="2"/>
      <c r="H1888" s="2"/>
      <c r="I1888" s="2"/>
      <c r="J1888" s="2"/>
      <c r="K1888" s="2"/>
      <c r="L1888" s="2"/>
      <c r="M1888" s="2"/>
      <c r="N1888" s="2"/>
      <c r="O1888" s="2"/>
      <c r="P1888" s="2"/>
      <c r="Q1888" s="2"/>
      <c r="R1888" s="2"/>
      <c r="S1888" s="2"/>
    </row>
    <row r="1889" spans="1:19" ht="16.5" thickBot="1" x14ac:dyDescent="0.3">
      <c r="A1889" s="2"/>
      <c r="B1889" s="2"/>
      <c r="C1889" s="2"/>
      <c r="D1889" s="2"/>
      <c r="E1889" s="2"/>
      <c r="F1889" s="2"/>
      <c r="G1889" s="2"/>
      <c r="H1889" s="2"/>
      <c r="I1889" s="2"/>
      <c r="J1889" s="2"/>
      <c r="K1889" s="2"/>
      <c r="L1889" s="2"/>
      <c r="M1889" s="2"/>
      <c r="N1889" s="2"/>
      <c r="O1889" s="2"/>
      <c r="P1889" s="2"/>
      <c r="Q1889" s="2"/>
      <c r="R1889" s="2"/>
      <c r="S1889" s="2"/>
    </row>
    <row r="1890" spans="1:19" ht="16.5" thickBot="1" x14ac:dyDescent="0.3">
      <c r="A1890" s="2"/>
      <c r="B1890" s="2"/>
      <c r="C1890" s="2"/>
      <c r="D1890" s="2"/>
      <c r="E1890" s="2"/>
      <c r="F1890" s="2"/>
      <c r="G1890" s="2"/>
      <c r="H1890" s="2"/>
      <c r="I1890" s="2"/>
      <c r="J1890" s="2"/>
      <c r="K1890" s="2"/>
      <c r="L1890" s="2"/>
      <c r="M1890" s="2"/>
      <c r="N1890" s="2"/>
      <c r="O1890" s="2"/>
      <c r="P1890" s="2"/>
      <c r="Q1890" s="2"/>
      <c r="R1890" s="2"/>
      <c r="S1890" s="2"/>
    </row>
    <row r="1891" spans="1:19" ht="16.5" thickBot="1" x14ac:dyDescent="0.3">
      <c r="A1891" s="2"/>
      <c r="B1891" s="2"/>
      <c r="C1891" s="2"/>
      <c r="D1891" s="2"/>
      <c r="E1891" s="2"/>
      <c r="F1891" s="2"/>
      <c r="G1891" s="2"/>
      <c r="H1891" s="2"/>
      <c r="I1891" s="2"/>
      <c r="J1891" s="2"/>
      <c r="K1891" s="2"/>
      <c r="L1891" s="2"/>
      <c r="M1891" s="2"/>
      <c r="N1891" s="2"/>
      <c r="O1891" s="2"/>
      <c r="P1891" s="2"/>
      <c r="Q1891" s="2"/>
      <c r="R1891" s="2"/>
      <c r="S1891" s="2"/>
    </row>
    <row r="1892" spans="1:19" ht="16.5" thickBot="1" x14ac:dyDescent="0.3">
      <c r="A1892" s="2"/>
      <c r="B1892" s="2"/>
      <c r="C1892" s="2"/>
      <c r="D1892" s="2"/>
      <c r="E1892" s="2"/>
      <c r="F1892" s="2"/>
      <c r="G1892" s="2"/>
      <c r="H1892" s="2"/>
      <c r="I1892" s="2"/>
      <c r="J1892" s="2"/>
      <c r="K1892" s="2"/>
      <c r="L1892" s="2"/>
      <c r="M1892" s="2"/>
      <c r="N1892" s="2"/>
      <c r="O1892" s="2"/>
      <c r="P1892" s="2"/>
      <c r="Q1892" s="2"/>
      <c r="R1892" s="2"/>
      <c r="S1892" s="2"/>
    </row>
    <row r="1893" spans="1:19" ht="16.5" thickBot="1" x14ac:dyDescent="0.3">
      <c r="A1893" s="2"/>
      <c r="B1893" s="2"/>
      <c r="C1893" s="2"/>
      <c r="D1893" s="2"/>
      <c r="E1893" s="2"/>
      <c r="F1893" s="2"/>
      <c r="G1893" s="2"/>
      <c r="H1893" s="2"/>
      <c r="I1893" s="2"/>
      <c r="J1893" s="2"/>
      <c r="K1893" s="2"/>
      <c r="L1893" s="2"/>
      <c r="M1893" s="2"/>
      <c r="N1893" s="2"/>
      <c r="O1893" s="2"/>
      <c r="P1893" s="2"/>
      <c r="Q1893" s="2"/>
      <c r="R1893" s="2"/>
      <c r="S1893" s="2"/>
    </row>
    <row r="1894" spans="1:19" ht="16.5" thickBot="1" x14ac:dyDescent="0.3">
      <c r="A1894" s="2"/>
      <c r="B1894" s="2"/>
      <c r="C1894" s="2"/>
      <c r="D1894" s="2"/>
      <c r="E1894" s="2"/>
      <c r="F1894" s="2"/>
      <c r="G1894" s="2"/>
      <c r="H1894" s="2"/>
      <c r="I1894" s="2"/>
      <c r="J1894" s="2"/>
      <c r="K1894" s="2"/>
      <c r="L1894" s="2"/>
      <c r="M1894" s="2"/>
      <c r="N1894" s="2"/>
      <c r="O1894" s="2"/>
      <c r="P1894" s="2"/>
      <c r="Q1894" s="2"/>
      <c r="R1894" s="2"/>
      <c r="S1894" s="2"/>
    </row>
    <row r="1895" spans="1:19" ht="16.5" thickBot="1" x14ac:dyDescent="0.3">
      <c r="A1895" s="2"/>
      <c r="B1895" s="2"/>
      <c r="C1895" s="2"/>
      <c r="D1895" s="2"/>
      <c r="E1895" s="2"/>
      <c r="F1895" s="2"/>
      <c r="G1895" s="2"/>
      <c r="H1895" s="2"/>
      <c r="I1895" s="2"/>
      <c r="J1895" s="2"/>
      <c r="K1895" s="2"/>
      <c r="L1895" s="2"/>
      <c r="M1895" s="2"/>
      <c r="N1895" s="2"/>
      <c r="O1895" s="2"/>
      <c r="P1895" s="2"/>
      <c r="Q1895" s="2"/>
      <c r="R1895" s="2"/>
      <c r="S1895" s="2"/>
    </row>
    <row r="1896" spans="1:19" ht="16.5" thickBot="1" x14ac:dyDescent="0.3">
      <c r="A1896" s="2"/>
      <c r="B1896" s="2"/>
      <c r="C1896" s="2"/>
      <c r="D1896" s="2"/>
      <c r="E1896" s="2"/>
      <c r="F1896" s="2"/>
      <c r="G1896" s="2"/>
      <c r="H1896" s="2"/>
      <c r="I1896" s="2"/>
      <c r="J1896" s="2"/>
      <c r="K1896" s="2"/>
      <c r="L1896" s="2"/>
      <c r="M1896" s="2"/>
      <c r="N1896" s="2"/>
      <c r="O1896" s="2"/>
      <c r="P1896" s="2"/>
      <c r="Q1896" s="2"/>
      <c r="R1896" s="2"/>
      <c r="S1896" s="2"/>
    </row>
    <row r="1897" spans="1:19" ht="16.5" thickBot="1" x14ac:dyDescent="0.3">
      <c r="A1897" s="2"/>
      <c r="B1897" s="2"/>
      <c r="C1897" s="2"/>
      <c r="D1897" s="2"/>
      <c r="E1897" s="2"/>
      <c r="F1897" s="2"/>
      <c r="G1897" s="2"/>
      <c r="H1897" s="2"/>
      <c r="I1897" s="2"/>
      <c r="J1897" s="2"/>
      <c r="K1897" s="2"/>
      <c r="L1897" s="2"/>
      <c r="M1897" s="2"/>
      <c r="N1897" s="2"/>
      <c r="O1897" s="2"/>
      <c r="P1897" s="2"/>
      <c r="Q1897" s="2"/>
      <c r="R1897" s="2"/>
      <c r="S1897" s="2"/>
    </row>
    <row r="1898" spans="1:19" ht="16.5" thickBot="1" x14ac:dyDescent="0.3">
      <c r="A1898" s="2"/>
      <c r="B1898" s="2"/>
      <c r="C1898" s="2"/>
      <c r="D1898" s="2"/>
      <c r="E1898" s="2"/>
      <c r="F1898" s="2"/>
      <c r="G1898" s="2"/>
      <c r="H1898" s="2"/>
      <c r="I1898" s="2"/>
      <c r="J1898" s="2"/>
      <c r="K1898" s="2"/>
      <c r="L1898" s="2"/>
      <c r="M1898" s="2"/>
      <c r="N1898" s="2"/>
      <c r="O1898" s="2"/>
      <c r="P1898" s="2"/>
      <c r="Q1898" s="2"/>
      <c r="R1898" s="2"/>
      <c r="S1898" s="2"/>
    </row>
    <row r="1899" spans="1:19" ht="16.5" thickBot="1" x14ac:dyDescent="0.3">
      <c r="A1899" s="2"/>
      <c r="B1899" s="2"/>
      <c r="C1899" s="2"/>
      <c r="D1899" s="2"/>
      <c r="E1899" s="2"/>
      <c r="F1899" s="2"/>
      <c r="G1899" s="2"/>
      <c r="H1899" s="2"/>
      <c r="I1899" s="2"/>
      <c r="J1899" s="2"/>
      <c r="K1899" s="2"/>
      <c r="L1899" s="2"/>
      <c r="M1899" s="2"/>
      <c r="N1899" s="2"/>
      <c r="O1899" s="2"/>
      <c r="P1899" s="2"/>
      <c r="Q1899" s="2"/>
      <c r="R1899" s="2"/>
      <c r="S1899" s="2"/>
    </row>
    <row r="1900" spans="1:19" ht="16.5" thickBot="1" x14ac:dyDescent="0.3">
      <c r="A1900" s="2"/>
      <c r="B1900" s="2"/>
      <c r="C1900" s="2"/>
      <c r="D1900" s="2"/>
      <c r="E1900" s="2"/>
      <c r="F1900" s="2"/>
      <c r="G1900" s="2"/>
      <c r="H1900" s="2"/>
      <c r="I1900" s="2"/>
      <c r="J1900" s="2"/>
      <c r="K1900" s="2"/>
      <c r="L1900" s="2"/>
      <c r="M1900" s="2"/>
      <c r="N1900" s="2"/>
      <c r="O1900" s="2"/>
      <c r="P1900" s="2"/>
      <c r="Q1900" s="2"/>
      <c r="R1900" s="2"/>
      <c r="S1900" s="2"/>
    </row>
    <row r="1901" spans="1:19" ht="16.5" thickBot="1" x14ac:dyDescent="0.3">
      <c r="A1901" s="2"/>
      <c r="B1901" s="2"/>
      <c r="C1901" s="2"/>
      <c r="D1901" s="2"/>
      <c r="E1901" s="2"/>
      <c r="F1901" s="2"/>
      <c r="G1901" s="2"/>
      <c r="H1901" s="2"/>
      <c r="I1901" s="2"/>
      <c r="J1901" s="2"/>
      <c r="K1901" s="2"/>
      <c r="L1901" s="2"/>
      <c r="M1901" s="2"/>
      <c r="N1901" s="2"/>
      <c r="O1901" s="2"/>
      <c r="P1901" s="2"/>
      <c r="Q1901" s="2"/>
      <c r="R1901" s="2"/>
      <c r="S1901" s="2"/>
    </row>
    <row r="1902" spans="1:19" ht="16.5" thickBot="1" x14ac:dyDescent="0.3">
      <c r="A1902" s="2"/>
      <c r="B1902" s="2"/>
      <c r="C1902" s="2"/>
      <c r="D1902" s="2"/>
      <c r="E1902" s="2"/>
      <c r="F1902" s="2"/>
      <c r="G1902" s="2"/>
      <c r="H1902" s="2"/>
      <c r="I1902" s="2"/>
      <c r="J1902" s="2"/>
      <c r="K1902" s="2"/>
      <c r="L1902" s="2"/>
      <c r="M1902" s="2"/>
      <c r="N1902" s="2"/>
      <c r="O1902" s="2"/>
      <c r="P1902" s="2"/>
      <c r="Q1902" s="2"/>
      <c r="R1902" s="2"/>
      <c r="S1902" s="2"/>
    </row>
    <row r="1903" spans="1:19" ht="16.5" thickBot="1" x14ac:dyDescent="0.3">
      <c r="A1903" s="2"/>
      <c r="B1903" s="2"/>
      <c r="C1903" s="2"/>
      <c r="D1903" s="2"/>
      <c r="E1903" s="2"/>
      <c r="F1903" s="2"/>
      <c r="G1903" s="2"/>
      <c r="H1903" s="2"/>
      <c r="I1903" s="2"/>
      <c r="J1903" s="2"/>
      <c r="K1903" s="2"/>
      <c r="L1903" s="2"/>
      <c r="M1903" s="2"/>
      <c r="N1903" s="2"/>
      <c r="O1903" s="2"/>
      <c r="P1903" s="2"/>
      <c r="Q1903" s="2"/>
      <c r="R1903" s="2"/>
      <c r="S1903" s="2"/>
    </row>
    <row r="1904" spans="1:19" ht="16.5" thickBot="1" x14ac:dyDescent="0.3">
      <c r="A1904" s="2"/>
      <c r="B1904" s="2"/>
      <c r="C1904" s="2"/>
      <c r="D1904" s="2"/>
      <c r="E1904" s="2"/>
      <c r="F1904" s="2"/>
      <c r="G1904" s="2"/>
      <c r="H1904" s="2"/>
      <c r="I1904" s="2"/>
      <c r="J1904" s="2"/>
      <c r="K1904" s="2"/>
      <c r="L1904" s="2"/>
      <c r="M1904" s="2"/>
      <c r="N1904" s="2"/>
      <c r="O1904" s="2"/>
      <c r="P1904" s="2"/>
      <c r="Q1904" s="2"/>
      <c r="R1904" s="2"/>
      <c r="S1904" s="2"/>
    </row>
    <row r="1905" spans="1:19" ht="16.5" thickBot="1" x14ac:dyDescent="0.3">
      <c r="A1905" s="2"/>
      <c r="B1905" s="2"/>
      <c r="C1905" s="2"/>
      <c r="D1905" s="2"/>
      <c r="E1905" s="2"/>
      <c r="F1905" s="2"/>
      <c r="G1905" s="2"/>
      <c r="H1905" s="2"/>
      <c r="I1905" s="2"/>
      <c r="J1905" s="2"/>
      <c r="K1905" s="2"/>
      <c r="L1905" s="2"/>
      <c r="M1905" s="2"/>
      <c r="N1905" s="2"/>
      <c r="O1905" s="2"/>
      <c r="P1905" s="2"/>
      <c r="Q1905" s="2"/>
      <c r="R1905" s="2"/>
      <c r="S1905" s="2"/>
    </row>
    <row r="1906" spans="1:19" ht="16.5" thickBot="1" x14ac:dyDescent="0.3">
      <c r="A1906" s="2"/>
      <c r="B1906" s="2"/>
      <c r="C1906" s="2"/>
      <c r="D1906" s="2"/>
      <c r="E1906" s="2"/>
      <c r="F1906" s="2"/>
      <c r="G1906" s="2"/>
      <c r="H1906" s="2"/>
      <c r="I1906" s="2"/>
      <c r="J1906" s="2"/>
      <c r="K1906" s="2"/>
      <c r="L1906" s="2"/>
      <c r="M1906" s="2"/>
      <c r="N1906" s="2"/>
      <c r="O1906" s="2"/>
      <c r="P1906" s="2"/>
      <c r="Q1906" s="2"/>
      <c r="R1906" s="2"/>
      <c r="S1906" s="2"/>
    </row>
    <row r="1907" spans="1:19" ht="16.5" thickBot="1" x14ac:dyDescent="0.3">
      <c r="A1907" s="2"/>
      <c r="B1907" s="2"/>
      <c r="C1907" s="2"/>
      <c r="D1907" s="2"/>
      <c r="E1907" s="2"/>
      <c r="F1907" s="2"/>
      <c r="G1907" s="2"/>
      <c r="H1907" s="2"/>
      <c r="I1907" s="2"/>
      <c r="J1907" s="2"/>
      <c r="K1907" s="2"/>
      <c r="L1907" s="2"/>
      <c r="M1907" s="2"/>
      <c r="N1907" s="2"/>
      <c r="O1907" s="2"/>
      <c r="P1907" s="2"/>
      <c r="Q1907" s="2"/>
      <c r="R1907" s="2"/>
      <c r="S1907" s="2"/>
    </row>
    <row r="1908" spans="1:19" ht="16.5" thickBot="1" x14ac:dyDescent="0.3">
      <c r="A1908" s="2"/>
      <c r="B1908" s="2"/>
      <c r="C1908" s="2"/>
      <c r="D1908" s="2"/>
      <c r="E1908" s="2"/>
      <c r="F1908" s="2"/>
      <c r="G1908" s="2"/>
      <c r="H1908" s="2"/>
      <c r="I1908" s="2"/>
      <c r="J1908" s="2"/>
      <c r="K1908" s="2"/>
      <c r="L1908" s="2"/>
      <c r="M1908" s="2"/>
      <c r="N1908" s="2"/>
      <c r="O1908" s="2"/>
      <c r="P1908" s="2"/>
      <c r="Q1908" s="2"/>
      <c r="R1908" s="2"/>
      <c r="S1908" s="2"/>
    </row>
    <row r="1909" spans="1:19" ht="16.5" thickBot="1" x14ac:dyDescent="0.3">
      <c r="A1909" s="2"/>
      <c r="B1909" s="2"/>
      <c r="C1909" s="2"/>
      <c r="D1909" s="2"/>
      <c r="E1909" s="2"/>
      <c r="F1909" s="2"/>
      <c r="G1909" s="2"/>
      <c r="H1909" s="2"/>
      <c r="I1909" s="2"/>
      <c r="J1909" s="2"/>
      <c r="K1909" s="2"/>
      <c r="L1909" s="2"/>
      <c r="M1909" s="2"/>
      <c r="N1909" s="2"/>
      <c r="O1909" s="2"/>
      <c r="P1909" s="2"/>
      <c r="Q1909" s="2"/>
      <c r="R1909" s="2"/>
      <c r="S1909" s="2"/>
    </row>
    <row r="1910" spans="1:19" ht="16.5" thickBot="1" x14ac:dyDescent="0.3">
      <c r="A1910" s="2"/>
      <c r="B1910" s="2"/>
      <c r="C1910" s="2"/>
      <c r="D1910" s="2"/>
      <c r="E1910" s="2"/>
      <c r="F1910" s="2"/>
      <c r="G1910" s="2"/>
      <c r="H1910" s="2"/>
      <c r="I1910" s="2"/>
      <c r="J1910" s="2"/>
      <c r="K1910" s="2"/>
      <c r="L1910" s="2"/>
      <c r="M1910" s="2"/>
      <c r="N1910" s="2"/>
      <c r="O1910" s="2"/>
      <c r="P1910" s="2"/>
      <c r="Q1910" s="2"/>
      <c r="R1910" s="2"/>
      <c r="S1910" s="2"/>
    </row>
    <row r="1911" spans="1:19" ht="16.5" thickBot="1" x14ac:dyDescent="0.3">
      <c r="A1911" s="2"/>
      <c r="B1911" s="2"/>
      <c r="C1911" s="2"/>
      <c r="D1911" s="2"/>
      <c r="E1911" s="2"/>
      <c r="F1911" s="2"/>
      <c r="G1911" s="2"/>
      <c r="H1911" s="2"/>
      <c r="I1911" s="2"/>
      <c r="J1911" s="2"/>
      <c r="K1911" s="2"/>
      <c r="L1911" s="2"/>
      <c r="M1911" s="2"/>
      <c r="N1911" s="2"/>
      <c r="O1911" s="2"/>
      <c r="P1911" s="2"/>
      <c r="Q1911" s="2"/>
      <c r="R1911" s="2"/>
      <c r="S1911" s="2"/>
    </row>
    <row r="1912" spans="1:19" ht="16.5" thickBot="1" x14ac:dyDescent="0.3">
      <c r="A1912" s="2"/>
      <c r="B1912" s="2"/>
      <c r="C1912" s="2"/>
      <c r="D1912" s="2"/>
      <c r="E1912" s="2"/>
      <c r="F1912" s="2"/>
      <c r="G1912" s="2"/>
      <c r="H1912" s="2"/>
      <c r="I1912" s="2"/>
      <c r="J1912" s="2"/>
      <c r="K1912" s="2"/>
      <c r="L1912" s="2"/>
      <c r="M1912" s="2"/>
      <c r="N1912" s="2"/>
      <c r="O1912" s="2"/>
      <c r="P1912" s="2"/>
      <c r="Q1912" s="2"/>
      <c r="R1912" s="2"/>
      <c r="S1912" s="2"/>
    </row>
    <row r="1913" spans="1:19" ht="16.5" thickBot="1" x14ac:dyDescent="0.3">
      <c r="A1913" s="2"/>
      <c r="B1913" s="2"/>
      <c r="C1913" s="2"/>
      <c r="D1913" s="2"/>
      <c r="E1913" s="2"/>
      <c r="F1913" s="2"/>
      <c r="G1913" s="2"/>
      <c r="H1913" s="2"/>
      <c r="I1913" s="2"/>
      <c r="J1913" s="2"/>
      <c r="K1913" s="2"/>
      <c r="L1913" s="2"/>
      <c r="M1913" s="2"/>
      <c r="N1913" s="2"/>
      <c r="O1913" s="2"/>
      <c r="P1913" s="2"/>
      <c r="Q1913" s="2"/>
      <c r="R1913" s="2"/>
      <c r="S1913" s="2"/>
    </row>
    <row r="1914" spans="1:19" ht="16.5" thickBot="1" x14ac:dyDescent="0.3">
      <c r="A1914" s="2"/>
      <c r="B1914" s="2"/>
      <c r="C1914" s="2"/>
      <c r="D1914" s="2"/>
      <c r="E1914" s="2"/>
      <c r="F1914" s="2"/>
      <c r="G1914" s="2"/>
      <c r="H1914" s="2"/>
      <c r="I1914" s="2"/>
      <c r="J1914" s="2"/>
      <c r="K1914" s="2"/>
      <c r="L1914" s="2"/>
      <c r="M1914" s="2"/>
      <c r="N1914" s="2"/>
      <c r="O1914" s="2"/>
      <c r="P1914" s="2"/>
      <c r="Q1914" s="2"/>
      <c r="R1914" s="2"/>
      <c r="S1914" s="2"/>
    </row>
    <row r="1915" spans="1:19" ht="16.5" thickBot="1" x14ac:dyDescent="0.3">
      <c r="A1915" s="2"/>
      <c r="B1915" s="2"/>
      <c r="C1915" s="2"/>
      <c r="D1915" s="2"/>
      <c r="E1915" s="2"/>
      <c r="F1915" s="2"/>
      <c r="G1915" s="2"/>
      <c r="H1915" s="2"/>
      <c r="I1915" s="2"/>
      <c r="J1915" s="2"/>
      <c r="K1915" s="2"/>
      <c r="L1915" s="2"/>
      <c r="M1915" s="2"/>
      <c r="N1915" s="2"/>
      <c r="O1915" s="2"/>
      <c r="P1915" s="2"/>
      <c r="Q1915" s="2"/>
      <c r="R1915" s="2"/>
      <c r="S1915" s="2"/>
    </row>
    <row r="1916" spans="1:19" ht="16.5" thickBot="1" x14ac:dyDescent="0.3">
      <c r="A1916" s="2"/>
      <c r="B1916" s="2"/>
      <c r="C1916" s="2"/>
      <c r="D1916" s="2"/>
      <c r="E1916" s="2"/>
      <c r="F1916" s="2"/>
      <c r="G1916" s="2"/>
      <c r="H1916" s="2"/>
      <c r="I1916" s="2"/>
      <c r="J1916" s="2"/>
      <c r="K1916" s="2"/>
      <c r="L1916" s="2"/>
      <c r="M1916" s="2"/>
      <c r="N1916" s="2"/>
      <c r="O1916" s="2"/>
      <c r="P1916" s="2"/>
      <c r="Q1916" s="2"/>
      <c r="R1916" s="2"/>
      <c r="S1916" s="2"/>
    </row>
    <row r="1917" spans="1:19" ht="16.5" thickBot="1" x14ac:dyDescent="0.3">
      <c r="A1917" s="2"/>
      <c r="B1917" s="2"/>
      <c r="C1917" s="2"/>
      <c r="D1917" s="2"/>
      <c r="E1917" s="2"/>
      <c r="F1917" s="2"/>
      <c r="G1917" s="2"/>
      <c r="H1917" s="2"/>
      <c r="I1917" s="2"/>
      <c r="J1917" s="2"/>
      <c r="K1917" s="2"/>
      <c r="L1917" s="2"/>
      <c r="M1917" s="2"/>
      <c r="N1917" s="2"/>
      <c r="O1917" s="2"/>
      <c r="P1917" s="2"/>
      <c r="Q1917" s="2"/>
      <c r="R1917" s="2"/>
      <c r="S1917" s="2"/>
    </row>
    <row r="1918" spans="1:19" ht="16.5" thickBot="1" x14ac:dyDescent="0.3">
      <c r="A1918" s="2"/>
      <c r="B1918" s="2"/>
      <c r="C1918" s="2"/>
      <c r="D1918" s="2"/>
      <c r="E1918" s="2"/>
      <c r="F1918" s="2"/>
      <c r="G1918" s="2"/>
      <c r="H1918" s="2"/>
      <c r="I1918" s="2"/>
      <c r="J1918" s="2"/>
      <c r="K1918" s="2"/>
      <c r="L1918" s="2"/>
      <c r="M1918" s="2"/>
      <c r="N1918" s="2"/>
      <c r="O1918" s="2"/>
      <c r="P1918" s="2"/>
      <c r="Q1918" s="2"/>
      <c r="R1918" s="2"/>
      <c r="S1918" s="2"/>
    </row>
    <row r="1919" spans="1:19" ht="16.5" thickBot="1" x14ac:dyDescent="0.3">
      <c r="A1919" s="2"/>
      <c r="B1919" s="2"/>
      <c r="C1919" s="2"/>
      <c r="D1919" s="2"/>
      <c r="E1919" s="2"/>
      <c r="F1919" s="2"/>
      <c r="G1919" s="2"/>
      <c r="H1919" s="2"/>
      <c r="I1919" s="2"/>
      <c r="J1919" s="2"/>
      <c r="K1919" s="2"/>
      <c r="L1919" s="2"/>
      <c r="M1919" s="2"/>
      <c r="N1919" s="2"/>
      <c r="O1919" s="2"/>
      <c r="P1919" s="2"/>
      <c r="Q1919" s="2"/>
      <c r="R1919" s="2"/>
      <c r="S1919" s="2"/>
    </row>
    <row r="1920" spans="1:19" ht="16.5" thickBot="1" x14ac:dyDescent="0.3">
      <c r="A1920" s="2"/>
      <c r="B1920" s="2"/>
      <c r="C1920" s="2"/>
      <c r="D1920" s="2"/>
      <c r="E1920" s="2"/>
      <c r="F1920" s="2"/>
      <c r="G1920" s="2"/>
      <c r="H1920" s="2"/>
      <c r="I1920" s="2"/>
      <c r="J1920" s="2"/>
      <c r="K1920" s="2"/>
      <c r="L1920" s="2"/>
      <c r="M1920" s="2"/>
      <c r="N1920" s="2"/>
      <c r="O1920" s="2"/>
      <c r="P1920" s="2"/>
      <c r="Q1920" s="2"/>
      <c r="R1920" s="2"/>
      <c r="S1920" s="2"/>
    </row>
    <row r="1921" spans="1:19" ht="16.5" thickBot="1" x14ac:dyDescent="0.3">
      <c r="A1921" s="2"/>
      <c r="B1921" s="2"/>
      <c r="C1921" s="2"/>
      <c r="D1921" s="2"/>
      <c r="E1921" s="2"/>
      <c r="F1921" s="2"/>
      <c r="G1921" s="2"/>
      <c r="H1921" s="2"/>
      <c r="I1921" s="2"/>
      <c r="J1921" s="2"/>
      <c r="K1921" s="2"/>
      <c r="L1921" s="2"/>
      <c r="M1921" s="2"/>
      <c r="N1921" s="2"/>
      <c r="O1921" s="2"/>
      <c r="P1921" s="2"/>
      <c r="Q1921" s="2"/>
      <c r="R1921" s="2"/>
      <c r="S1921" s="2"/>
    </row>
    <row r="1922" spans="1:19" ht="16.5" thickBot="1" x14ac:dyDescent="0.3">
      <c r="A1922" s="2"/>
      <c r="B1922" s="2"/>
      <c r="C1922" s="2"/>
      <c r="D1922" s="2"/>
      <c r="E1922" s="2"/>
      <c r="F1922" s="2"/>
      <c r="G1922" s="2"/>
      <c r="H1922" s="2"/>
      <c r="I1922" s="2"/>
      <c r="J1922" s="2"/>
      <c r="K1922" s="2"/>
      <c r="L1922" s="2"/>
      <c r="M1922" s="2"/>
      <c r="N1922" s="2"/>
      <c r="O1922" s="2"/>
      <c r="P1922" s="2"/>
      <c r="Q1922" s="2"/>
      <c r="R1922" s="2"/>
      <c r="S1922" s="2"/>
    </row>
    <row r="1923" spans="1:19" ht="16.5" thickBot="1" x14ac:dyDescent="0.3">
      <c r="A1923" s="2"/>
      <c r="B1923" s="2"/>
      <c r="C1923" s="2"/>
      <c r="D1923" s="2"/>
      <c r="E1923" s="2"/>
      <c r="F1923" s="2"/>
      <c r="G1923" s="2"/>
      <c r="H1923" s="2"/>
      <c r="I1923" s="2"/>
      <c r="J1923" s="2"/>
      <c r="K1923" s="2"/>
      <c r="L1923" s="2"/>
      <c r="M1923" s="2"/>
      <c r="N1923" s="2"/>
      <c r="O1923" s="2"/>
      <c r="P1923" s="2"/>
      <c r="Q1923" s="2"/>
      <c r="R1923" s="2"/>
      <c r="S1923" s="2"/>
    </row>
    <row r="1924" spans="1:19" ht="16.5" thickBot="1" x14ac:dyDescent="0.3">
      <c r="A1924" s="2"/>
      <c r="B1924" s="2"/>
      <c r="C1924" s="2"/>
      <c r="D1924" s="2"/>
      <c r="E1924" s="2"/>
      <c r="F1924" s="2"/>
      <c r="G1924" s="2"/>
      <c r="H1924" s="2"/>
      <c r="I1924" s="2"/>
      <c r="J1924" s="2"/>
      <c r="K1924" s="2"/>
      <c r="L1924" s="2"/>
      <c r="M1924" s="2"/>
      <c r="N1924" s="2"/>
      <c r="O1924" s="2"/>
      <c r="P1924" s="2"/>
      <c r="Q1924" s="2"/>
      <c r="R1924" s="2"/>
      <c r="S1924" s="2"/>
    </row>
    <row r="1925" spans="1:19" ht="16.5" thickBot="1" x14ac:dyDescent="0.3">
      <c r="A1925" s="2"/>
      <c r="B1925" s="2"/>
      <c r="C1925" s="2"/>
      <c r="D1925" s="2"/>
      <c r="E1925" s="2"/>
      <c r="F1925" s="2"/>
      <c r="G1925" s="2"/>
      <c r="H1925" s="2"/>
      <c r="I1925" s="2"/>
      <c r="J1925" s="2"/>
      <c r="K1925" s="2"/>
      <c r="L1925" s="2"/>
      <c r="M1925" s="2"/>
      <c r="N1925" s="2"/>
      <c r="O1925" s="2"/>
      <c r="P1925" s="2"/>
      <c r="Q1925" s="2"/>
      <c r="R1925" s="2"/>
      <c r="S1925" s="2"/>
    </row>
    <row r="1926" spans="1:19" ht="16.5" thickBot="1" x14ac:dyDescent="0.3">
      <c r="A1926" s="2"/>
      <c r="B1926" s="2"/>
      <c r="C1926" s="2"/>
      <c r="D1926" s="2"/>
      <c r="E1926" s="2"/>
      <c r="F1926" s="2"/>
      <c r="G1926" s="2"/>
      <c r="H1926" s="2"/>
      <c r="I1926" s="2"/>
      <c r="J1926" s="2"/>
      <c r="K1926" s="2"/>
      <c r="L1926" s="2"/>
      <c r="M1926" s="2"/>
      <c r="N1926" s="2"/>
      <c r="O1926" s="2"/>
      <c r="P1926" s="2"/>
      <c r="Q1926" s="2"/>
      <c r="R1926" s="2"/>
      <c r="S1926" s="2"/>
    </row>
    <row r="1927" spans="1:19" ht="16.5" thickBot="1" x14ac:dyDescent="0.3">
      <c r="A1927" s="2"/>
      <c r="B1927" s="2"/>
      <c r="C1927" s="2"/>
      <c r="D1927" s="2"/>
      <c r="E1927" s="2"/>
      <c r="F1927" s="2"/>
      <c r="G1927" s="2"/>
      <c r="H1927" s="2"/>
      <c r="I1927" s="2"/>
      <c r="J1927" s="2"/>
      <c r="K1927" s="2"/>
      <c r="L1927" s="2"/>
      <c r="M1927" s="2"/>
      <c r="N1927" s="2"/>
      <c r="O1927" s="2"/>
      <c r="P1927" s="2"/>
      <c r="Q1927" s="2"/>
      <c r="R1927" s="2"/>
      <c r="S1927" s="2"/>
    </row>
    <row r="1928" spans="1:19" ht="16.5" thickBot="1" x14ac:dyDescent="0.3">
      <c r="A1928" s="2"/>
      <c r="B1928" s="2"/>
      <c r="C1928" s="2"/>
      <c r="D1928" s="2"/>
      <c r="E1928" s="2"/>
      <c r="F1928" s="2"/>
      <c r="G1928" s="2"/>
      <c r="H1928" s="2"/>
      <c r="I1928" s="2"/>
      <c r="J1928" s="2"/>
      <c r="K1928" s="2"/>
      <c r="L1928" s="2"/>
      <c r="M1928" s="2"/>
      <c r="N1928" s="2"/>
      <c r="O1928" s="2"/>
      <c r="P1928" s="2"/>
      <c r="Q1928" s="2"/>
      <c r="R1928" s="2"/>
      <c r="S1928" s="2"/>
    </row>
    <row r="1929" spans="1:19" ht="16.5" thickBot="1" x14ac:dyDescent="0.3">
      <c r="A1929" s="2"/>
      <c r="B1929" s="2"/>
      <c r="C1929" s="2"/>
      <c r="D1929" s="2"/>
      <c r="E1929" s="2"/>
      <c r="F1929" s="2"/>
      <c r="G1929" s="2"/>
      <c r="H1929" s="2"/>
      <c r="I1929" s="2"/>
      <c r="J1929" s="2"/>
      <c r="K1929" s="2"/>
      <c r="L1929" s="2"/>
      <c r="M1929" s="2"/>
      <c r="N1929" s="2"/>
      <c r="O1929" s="2"/>
      <c r="P1929" s="2"/>
      <c r="Q1929" s="2"/>
      <c r="R1929" s="2"/>
      <c r="S1929" s="2"/>
    </row>
    <row r="1930" spans="1:19" ht="16.5" thickBot="1" x14ac:dyDescent="0.3">
      <c r="A1930" s="2"/>
      <c r="B1930" s="2"/>
      <c r="C1930" s="2"/>
      <c r="D1930" s="2"/>
      <c r="E1930" s="2"/>
      <c r="F1930" s="2"/>
      <c r="G1930" s="2"/>
      <c r="H1930" s="2"/>
      <c r="I1930" s="2"/>
      <c r="J1930" s="2"/>
      <c r="K1930" s="2"/>
      <c r="L1930" s="2"/>
      <c r="M1930" s="2"/>
      <c r="N1930" s="2"/>
      <c r="O1930" s="2"/>
      <c r="P1930" s="2"/>
      <c r="Q1930" s="2"/>
      <c r="R1930" s="2"/>
      <c r="S1930" s="2"/>
    </row>
    <row r="1931" spans="1:19" ht="16.5" thickBot="1" x14ac:dyDescent="0.3">
      <c r="A1931" s="2"/>
      <c r="B1931" s="2"/>
      <c r="C1931" s="2"/>
      <c r="D1931" s="2"/>
      <c r="E1931" s="2"/>
      <c r="F1931" s="2"/>
      <c r="G1931" s="2"/>
      <c r="H1931" s="2"/>
      <c r="I1931" s="2"/>
      <c r="J1931" s="2"/>
      <c r="K1931" s="2"/>
      <c r="L1931" s="2"/>
      <c r="M1931" s="2"/>
      <c r="N1931" s="2"/>
      <c r="O1931" s="2"/>
      <c r="P1931" s="2"/>
      <c r="Q1931" s="2"/>
      <c r="R1931" s="2"/>
      <c r="S1931" s="2"/>
    </row>
    <row r="1932" spans="1:19" ht="16.5" thickBot="1" x14ac:dyDescent="0.3">
      <c r="A1932" s="2"/>
      <c r="B1932" s="2"/>
      <c r="C1932" s="2"/>
      <c r="D1932" s="2"/>
      <c r="E1932" s="2"/>
      <c r="F1932" s="2"/>
      <c r="G1932" s="2"/>
      <c r="H1932" s="2"/>
      <c r="I1932" s="2"/>
      <c r="J1932" s="2"/>
      <c r="K1932" s="2"/>
      <c r="L1932" s="2"/>
      <c r="M1932" s="2"/>
      <c r="N1932" s="2"/>
      <c r="O1932" s="2"/>
      <c r="P1932" s="2"/>
      <c r="Q1932" s="2"/>
      <c r="R1932" s="2"/>
      <c r="S1932" s="2"/>
    </row>
    <row r="1933" spans="1:19" ht="16.5" thickBot="1" x14ac:dyDescent="0.3">
      <c r="A1933" s="2"/>
      <c r="B1933" s="2"/>
      <c r="C1933" s="2"/>
      <c r="D1933" s="2"/>
      <c r="E1933" s="2"/>
      <c r="F1933" s="2"/>
      <c r="G1933" s="2"/>
      <c r="H1933" s="2"/>
      <c r="I1933" s="2"/>
      <c r="J1933" s="2"/>
      <c r="K1933" s="2"/>
      <c r="L1933" s="2"/>
      <c r="M1933" s="2"/>
      <c r="N1933" s="2"/>
      <c r="O1933" s="2"/>
      <c r="P1933" s="2"/>
      <c r="Q1933" s="2"/>
      <c r="R1933" s="2"/>
      <c r="S1933" s="2"/>
    </row>
    <row r="1934" spans="1:19" ht="16.5" thickBot="1" x14ac:dyDescent="0.3">
      <c r="A1934" s="2"/>
      <c r="B1934" s="2"/>
      <c r="C1934" s="2"/>
      <c r="D1934" s="2"/>
      <c r="E1934" s="2"/>
      <c r="F1934" s="2"/>
      <c r="G1934" s="2"/>
      <c r="H1934" s="2"/>
      <c r="I1934" s="2"/>
      <c r="J1934" s="2"/>
      <c r="K1934" s="2"/>
      <c r="L1934" s="2"/>
      <c r="M1934" s="2"/>
      <c r="N1934" s="2"/>
      <c r="O1934" s="2"/>
      <c r="P1934" s="2"/>
      <c r="Q1934" s="2"/>
      <c r="R1934" s="2"/>
      <c r="S1934" s="2"/>
    </row>
    <row r="1935" spans="1:19" ht="16.5" thickBot="1" x14ac:dyDescent="0.3">
      <c r="A1935" s="2"/>
      <c r="B1935" s="2"/>
      <c r="C1935" s="2"/>
      <c r="D1935" s="2"/>
      <c r="E1935" s="2"/>
      <c r="F1935" s="2"/>
      <c r="G1935" s="2"/>
      <c r="H1935" s="2"/>
      <c r="I1935" s="2"/>
      <c r="J1935" s="2"/>
      <c r="K1935" s="2"/>
      <c r="L1935" s="2"/>
      <c r="M1935" s="2"/>
      <c r="N1935" s="2"/>
      <c r="O1935" s="2"/>
      <c r="P1935" s="2"/>
      <c r="Q1935" s="2"/>
      <c r="R1935" s="2"/>
      <c r="S1935" s="2"/>
    </row>
    <row r="1936" spans="1:19" ht="16.5" thickBot="1" x14ac:dyDescent="0.3">
      <c r="A1936" s="2"/>
      <c r="B1936" s="2"/>
      <c r="C1936" s="2"/>
      <c r="D1936" s="2"/>
      <c r="E1936" s="2"/>
      <c r="F1936" s="2"/>
      <c r="G1936" s="2"/>
      <c r="H1936" s="2"/>
      <c r="I1936" s="2"/>
      <c r="J1936" s="2"/>
      <c r="K1936" s="2"/>
      <c r="L1936" s="2"/>
      <c r="M1936" s="2"/>
      <c r="N1936" s="2"/>
      <c r="O1936" s="2"/>
      <c r="P1936" s="2"/>
      <c r="Q1936" s="2"/>
      <c r="R1936" s="2"/>
      <c r="S1936" s="2"/>
    </row>
    <row r="1937" spans="1:19" ht="16.5" thickBot="1" x14ac:dyDescent="0.3">
      <c r="A1937" s="2"/>
      <c r="B1937" s="2"/>
      <c r="C1937" s="2"/>
      <c r="D1937" s="2"/>
      <c r="E1937" s="2"/>
      <c r="F1937" s="2"/>
      <c r="G1937" s="2"/>
      <c r="H1937" s="2"/>
      <c r="I1937" s="2"/>
      <c r="J1937" s="2"/>
      <c r="K1937" s="2"/>
      <c r="L1937" s="2"/>
      <c r="M1937" s="2"/>
      <c r="N1937" s="2"/>
      <c r="O1937" s="2"/>
      <c r="P1937" s="2"/>
      <c r="Q1937" s="2"/>
      <c r="R1937" s="2"/>
      <c r="S1937" s="2"/>
    </row>
    <row r="1938" spans="1:19" ht="16.5" thickBot="1" x14ac:dyDescent="0.3">
      <c r="A1938" s="2"/>
      <c r="B1938" s="2"/>
      <c r="C1938" s="2"/>
      <c r="D1938" s="2"/>
      <c r="E1938" s="2"/>
      <c r="F1938" s="2"/>
      <c r="G1938" s="2"/>
      <c r="H1938" s="2"/>
      <c r="I1938" s="2"/>
      <c r="J1938" s="2"/>
      <c r="K1938" s="2"/>
      <c r="L1938" s="2"/>
      <c r="M1938" s="2"/>
      <c r="N1938" s="2"/>
      <c r="O1938" s="2"/>
      <c r="P1938" s="2"/>
      <c r="Q1938" s="2"/>
      <c r="R1938" s="2"/>
      <c r="S1938" s="2"/>
    </row>
    <row r="1939" spans="1:19" ht="16.5" thickBot="1" x14ac:dyDescent="0.3">
      <c r="A1939" s="2"/>
      <c r="B1939" s="2"/>
      <c r="C1939" s="2"/>
      <c r="D1939" s="2"/>
      <c r="E1939" s="2"/>
      <c r="F1939" s="2"/>
      <c r="G1939" s="2"/>
      <c r="H1939" s="2"/>
      <c r="I1939" s="2"/>
      <c r="J1939" s="2"/>
      <c r="K1939" s="2"/>
      <c r="L1939" s="2"/>
      <c r="M1939" s="2"/>
      <c r="N1939" s="2"/>
      <c r="O1939" s="2"/>
      <c r="P1939" s="2"/>
      <c r="Q1939" s="2"/>
      <c r="R1939" s="2"/>
      <c r="S1939" s="2"/>
    </row>
    <row r="1940" spans="1:19" ht="16.5" thickBot="1" x14ac:dyDescent="0.3">
      <c r="A1940" s="2"/>
      <c r="B1940" s="2"/>
      <c r="C1940" s="2"/>
      <c r="D1940" s="2"/>
      <c r="E1940" s="2"/>
      <c r="F1940" s="2"/>
      <c r="G1940" s="2"/>
      <c r="H1940" s="2"/>
      <c r="I1940" s="2"/>
      <c r="J1940" s="2"/>
      <c r="K1940" s="2"/>
      <c r="L1940" s="2"/>
      <c r="M1940" s="2"/>
      <c r="N1940" s="2"/>
      <c r="O1940" s="2"/>
      <c r="P1940" s="2"/>
      <c r="Q1940" s="2"/>
      <c r="R1940" s="2"/>
      <c r="S1940" s="2"/>
    </row>
    <row r="1941" spans="1:19" ht="16.5" thickBot="1" x14ac:dyDescent="0.3">
      <c r="A1941" s="2"/>
      <c r="B1941" s="2"/>
      <c r="C1941" s="2"/>
      <c r="D1941" s="2"/>
      <c r="E1941" s="2"/>
      <c r="F1941" s="2"/>
      <c r="G1941" s="2"/>
      <c r="H1941" s="2"/>
      <c r="I1941" s="2"/>
      <c r="J1941" s="2"/>
      <c r="K1941" s="2"/>
      <c r="L1941" s="2"/>
      <c r="M1941" s="2"/>
      <c r="N1941" s="2"/>
      <c r="O1941" s="2"/>
      <c r="P1941" s="2"/>
      <c r="Q1941" s="2"/>
      <c r="R1941" s="2"/>
      <c r="S1941" s="2"/>
    </row>
    <row r="1942" spans="1:19" ht="16.5" thickBot="1" x14ac:dyDescent="0.3">
      <c r="A1942" s="2"/>
      <c r="B1942" s="2"/>
      <c r="C1942" s="2"/>
      <c r="D1942" s="2"/>
      <c r="E1942" s="2"/>
      <c r="F1942" s="2"/>
      <c r="G1942" s="2"/>
      <c r="H1942" s="2"/>
      <c r="I1942" s="2"/>
      <c r="J1942" s="2"/>
      <c r="K1942" s="2"/>
      <c r="L1942" s="2"/>
      <c r="M1942" s="2"/>
      <c r="N1942" s="2"/>
      <c r="O1942" s="2"/>
      <c r="P1942" s="2"/>
      <c r="Q1942" s="2"/>
      <c r="R1942" s="2"/>
      <c r="S1942" s="2"/>
    </row>
    <row r="1943" spans="1:19" ht="16.5" thickBot="1" x14ac:dyDescent="0.3">
      <c r="A1943" s="2"/>
      <c r="B1943" s="2"/>
      <c r="C1943" s="2"/>
      <c r="D1943" s="2"/>
      <c r="E1943" s="2"/>
      <c r="F1943" s="2"/>
      <c r="G1943" s="2"/>
      <c r="H1943" s="2"/>
      <c r="I1943" s="2"/>
      <c r="J1943" s="2"/>
      <c r="K1943" s="2"/>
      <c r="L1943" s="2"/>
      <c r="M1943" s="2"/>
      <c r="N1943" s="2"/>
      <c r="O1943" s="2"/>
      <c r="P1943" s="2"/>
      <c r="Q1943" s="2"/>
      <c r="R1943" s="2"/>
      <c r="S1943" s="2"/>
    </row>
    <row r="1944" spans="1:19" ht="16.5" thickBot="1" x14ac:dyDescent="0.3">
      <c r="A1944" s="2"/>
      <c r="B1944" s="2"/>
      <c r="C1944" s="2"/>
      <c r="D1944" s="2"/>
      <c r="E1944" s="2"/>
      <c r="F1944" s="2"/>
      <c r="G1944" s="2"/>
      <c r="H1944" s="2"/>
      <c r="I1944" s="2"/>
      <c r="J1944" s="2"/>
      <c r="K1944" s="2"/>
      <c r="L1944" s="2"/>
      <c r="M1944" s="2"/>
      <c r="N1944" s="2"/>
      <c r="O1944" s="2"/>
      <c r="P1944" s="2"/>
      <c r="Q1944" s="2"/>
      <c r="R1944" s="2"/>
      <c r="S1944" s="2"/>
    </row>
    <row r="1945" spans="1:19" ht="16.5" thickBot="1" x14ac:dyDescent="0.3">
      <c r="A1945" s="2"/>
      <c r="B1945" s="2"/>
      <c r="C1945" s="2"/>
      <c r="D1945" s="2"/>
      <c r="E1945" s="2"/>
      <c r="F1945" s="2"/>
      <c r="G1945" s="2"/>
      <c r="H1945" s="2"/>
      <c r="I1945" s="2"/>
      <c r="J1945" s="2"/>
      <c r="K1945" s="2"/>
      <c r="L1945" s="2"/>
      <c r="M1945" s="2"/>
      <c r="N1945" s="2"/>
      <c r="O1945" s="2"/>
      <c r="P1945" s="2"/>
      <c r="Q1945" s="2"/>
      <c r="R1945" s="2"/>
      <c r="S1945" s="2"/>
    </row>
    <row r="1946" spans="1:19" ht="16.5" thickBot="1" x14ac:dyDescent="0.3">
      <c r="A1946" s="2"/>
      <c r="B1946" s="2"/>
      <c r="C1946" s="2"/>
      <c r="D1946" s="2"/>
      <c r="E1946" s="2"/>
      <c r="F1946" s="2"/>
      <c r="G1946" s="2"/>
      <c r="H1946" s="2"/>
      <c r="I1946" s="2"/>
      <c r="J1946" s="2"/>
      <c r="K1946" s="2"/>
      <c r="L1946" s="2"/>
      <c r="M1946" s="2"/>
      <c r="N1946" s="2"/>
      <c r="O1946" s="2"/>
      <c r="P1946" s="2"/>
      <c r="Q1946" s="2"/>
      <c r="R1946" s="2"/>
      <c r="S1946" s="2"/>
    </row>
    <row r="1947" spans="1:19" ht="16.5" thickBot="1" x14ac:dyDescent="0.3">
      <c r="A1947" s="2"/>
      <c r="B1947" s="2"/>
      <c r="C1947" s="2"/>
      <c r="D1947" s="2"/>
      <c r="E1947" s="2"/>
      <c r="F1947" s="2"/>
      <c r="G1947" s="2"/>
      <c r="H1947" s="2"/>
      <c r="I1947" s="2"/>
      <c r="J1947" s="2"/>
      <c r="K1947" s="2"/>
      <c r="L1947" s="2"/>
      <c r="M1947" s="2"/>
      <c r="N1947" s="2"/>
      <c r="O1947" s="2"/>
      <c r="P1947" s="2"/>
      <c r="Q1947" s="2"/>
      <c r="R1947" s="2"/>
      <c r="S1947" s="2"/>
    </row>
    <row r="1948" spans="1:19" ht="16.5" thickBot="1" x14ac:dyDescent="0.3">
      <c r="A1948" s="2"/>
      <c r="B1948" s="2"/>
      <c r="C1948" s="2"/>
      <c r="D1948" s="2"/>
      <c r="E1948" s="2"/>
      <c r="F1948" s="2"/>
      <c r="G1948" s="2"/>
      <c r="H1948" s="2"/>
      <c r="I1948" s="2"/>
      <c r="J1948" s="2"/>
      <c r="K1948" s="2"/>
      <c r="L1948" s="2"/>
      <c r="M1948" s="2"/>
      <c r="N1948" s="2"/>
      <c r="O1948" s="2"/>
      <c r="P1948" s="2"/>
      <c r="Q1948" s="2"/>
      <c r="R1948" s="2"/>
      <c r="S1948" s="2"/>
    </row>
    <row r="1949" spans="1:19" ht="16.5" thickBot="1" x14ac:dyDescent="0.3">
      <c r="A1949" s="2"/>
      <c r="B1949" s="2"/>
      <c r="C1949" s="2"/>
      <c r="D1949" s="2"/>
      <c r="E1949" s="2"/>
      <c r="F1949" s="2"/>
      <c r="G1949" s="2"/>
      <c r="H1949" s="2"/>
      <c r="I1949" s="2"/>
      <c r="J1949" s="2"/>
      <c r="K1949" s="2"/>
      <c r="L1949" s="2"/>
      <c r="M1949" s="2"/>
      <c r="N1949" s="2"/>
      <c r="O1949" s="2"/>
      <c r="P1949" s="2"/>
      <c r="Q1949" s="2"/>
      <c r="R1949" s="2"/>
      <c r="S1949" s="2"/>
    </row>
    <row r="1950" spans="1:19" ht="16.5" thickBot="1" x14ac:dyDescent="0.3">
      <c r="A1950" s="2"/>
      <c r="B1950" s="2"/>
      <c r="C1950" s="2"/>
      <c r="D1950" s="2"/>
      <c r="E1950" s="2"/>
      <c r="F1950" s="2"/>
      <c r="G1950" s="2"/>
      <c r="H1950" s="2"/>
      <c r="I1950" s="2"/>
      <c r="J1950" s="2"/>
      <c r="K1950" s="2"/>
      <c r="L1950" s="2"/>
      <c r="M1950" s="2"/>
      <c r="N1950" s="2"/>
      <c r="O1950" s="2"/>
      <c r="P1950" s="2"/>
      <c r="Q1950" s="2"/>
      <c r="R1950" s="2"/>
      <c r="S1950" s="2"/>
    </row>
    <row r="1951" spans="1:19" ht="16.5" thickBot="1" x14ac:dyDescent="0.3">
      <c r="A1951" s="2"/>
      <c r="B1951" s="2"/>
      <c r="C1951" s="2"/>
      <c r="D1951" s="2"/>
      <c r="E1951" s="2"/>
      <c r="F1951" s="2"/>
      <c r="G1951" s="2"/>
      <c r="H1951" s="2"/>
      <c r="I1951" s="2"/>
      <c r="J1951" s="2"/>
      <c r="K1951" s="2"/>
      <c r="L1951" s="2"/>
      <c r="M1951" s="2"/>
      <c r="N1951" s="2"/>
      <c r="O1951" s="2"/>
      <c r="P1951" s="2"/>
      <c r="Q1951" s="2"/>
      <c r="R1951" s="2"/>
      <c r="S1951" s="2"/>
    </row>
    <row r="1952" spans="1:19" ht="16.5" thickBot="1" x14ac:dyDescent="0.3">
      <c r="A1952" s="2"/>
      <c r="B1952" s="2"/>
      <c r="C1952" s="2"/>
      <c r="D1952" s="2"/>
      <c r="E1952" s="2"/>
      <c r="F1952" s="2"/>
      <c r="G1952" s="2"/>
      <c r="H1952" s="2"/>
      <c r="I1952" s="2"/>
      <c r="J1952" s="2"/>
      <c r="K1952" s="2"/>
      <c r="L1952" s="2"/>
      <c r="M1952" s="2"/>
      <c r="N1952" s="2"/>
      <c r="O1952" s="2"/>
      <c r="P1952" s="2"/>
      <c r="Q1952" s="2"/>
      <c r="R1952" s="2"/>
      <c r="S1952" s="2"/>
    </row>
    <row r="1953" spans="1:19" ht="16.5" thickBot="1" x14ac:dyDescent="0.3">
      <c r="A1953" s="2"/>
      <c r="B1953" s="2"/>
      <c r="C1953" s="2"/>
      <c r="D1953" s="2"/>
      <c r="E1953" s="2"/>
      <c r="F1953" s="2"/>
      <c r="G1953" s="2"/>
      <c r="H1953" s="2"/>
      <c r="I1953" s="2"/>
      <c r="J1953" s="2"/>
      <c r="K1953" s="2"/>
      <c r="L1953" s="2"/>
      <c r="M1953" s="2"/>
      <c r="N1953" s="2"/>
      <c r="O1953" s="2"/>
      <c r="P1953" s="2"/>
      <c r="Q1953" s="2"/>
      <c r="R1953" s="2"/>
      <c r="S1953" s="2"/>
    </row>
    <row r="1954" spans="1:19" ht="16.5" thickBot="1" x14ac:dyDescent="0.3">
      <c r="A1954" s="2"/>
      <c r="B1954" s="2"/>
      <c r="C1954" s="2"/>
      <c r="D1954" s="2"/>
      <c r="E1954" s="2"/>
      <c r="F1954" s="2"/>
      <c r="G1954" s="2"/>
      <c r="H1954" s="2"/>
      <c r="I1954" s="2"/>
      <c r="J1954" s="2"/>
      <c r="K1954" s="2"/>
      <c r="L1954" s="2"/>
      <c r="M1954" s="2"/>
      <c r="N1954" s="2"/>
      <c r="O1954" s="2"/>
      <c r="P1954" s="2"/>
      <c r="Q1954" s="2"/>
      <c r="R1954" s="2"/>
      <c r="S1954" s="2"/>
    </row>
    <row r="1955" spans="1:19" ht="16.5" thickBot="1" x14ac:dyDescent="0.3">
      <c r="A1955" s="2"/>
      <c r="B1955" s="2"/>
      <c r="C1955" s="2"/>
      <c r="D1955" s="2"/>
      <c r="E1955" s="2"/>
      <c r="F1955" s="2"/>
      <c r="G1955" s="2"/>
      <c r="H1955" s="2"/>
      <c r="I1955" s="2"/>
      <c r="J1955" s="2"/>
      <c r="K1955" s="2"/>
      <c r="L1955" s="2"/>
      <c r="M1955" s="2"/>
      <c r="N1955" s="2"/>
      <c r="O1955" s="2"/>
      <c r="P1955" s="2"/>
      <c r="Q1955" s="2"/>
      <c r="R1955" s="2"/>
      <c r="S1955" s="2"/>
    </row>
    <row r="1956" spans="1:19" ht="16.5" thickBot="1" x14ac:dyDescent="0.3">
      <c r="A1956" s="2"/>
      <c r="B1956" s="2"/>
      <c r="C1956" s="2"/>
      <c r="D1956" s="2"/>
      <c r="E1956" s="2"/>
      <c r="F1956" s="2"/>
      <c r="G1956" s="2"/>
      <c r="H1956" s="2"/>
      <c r="I1956" s="2"/>
      <c r="J1956" s="2"/>
      <c r="K1956" s="2"/>
      <c r="L1956" s="2"/>
      <c r="M1956" s="2"/>
      <c r="N1956" s="2"/>
      <c r="O1956" s="2"/>
      <c r="P1956" s="2"/>
      <c r="Q1956" s="2"/>
      <c r="R1956" s="2"/>
      <c r="S1956" s="2"/>
    </row>
    <row r="1957" spans="1:19" ht="16.5" thickBot="1" x14ac:dyDescent="0.3">
      <c r="A1957" s="2"/>
      <c r="B1957" s="2"/>
      <c r="C1957" s="2"/>
      <c r="D1957" s="2"/>
      <c r="E1957" s="2"/>
      <c r="F1957" s="2"/>
      <c r="G1957" s="2"/>
      <c r="H1957" s="2"/>
      <c r="I1957" s="2"/>
      <c r="J1957" s="2"/>
      <c r="K1957" s="2"/>
      <c r="L1957" s="2"/>
      <c r="M1957" s="2"/>
      <c r="N1957" s="2"/>
      <c r="O1957" s="2"/>
      <c r="P1957" s="2"/>
      <c r="Q1957" s="2"/>
      <c r="R1957" s="2"/>
      <c r="S1957" s="2"/>
    </row>
    <row r="1958" spans="1:19" ht="16.5" thickBot="1" x14ac:dyDescent="0.3">
      <c r="A1958" s="2"/>
      <c r="B1958" s="2"/>
      <c r="C1958" s="2"/>
      <c r="D1958" s="2"/>
      <c r="E1958" s="2"/>
      <c r="F1958" s="2"/>
      <c r="G1958" s="2"/>
      <c r="H1958" s="2"/>
      <c r="I1958" s="2"/>
      <c r="J1958" s="2"/>
      <c r="K1958" s="2"/>
      <c r="L1958" s="2"/>
      <c r="M1958" s="2"/>
      <c r="N1958" s="2"/>
      <c r="O1958" s="2"/>
      <c r="P1958" s="2"/>
      <c r="Q1958" s="2"/>
      <c r="R1958" s="2"/>
      <c r="S1958" s="2"/>
    </row>
    <row r="1959" spans="1:19" ht="16.5" thickBot="1" x14ac:dyDescent="0.3">
      <c r="A1959" s="2"/>
      <c r="B1959" s="2"/>
      <c r="C1959" s="2"/>
      <c r="D1959" s="2"/>
      <c r="E1959" s="2"/>
      <c r="F1959" s="2"/>
      <c r="G1959" s="2"/>
      <c r="H1959" s="2"/>
      <c r="I1959" s="2"/>
      <c r="J1959" s="2"/>
      <c r="K1959" s="2"/>
      <c r="L1959" s="2"/>
      <c r="M1959" s="2"/>
      <c r="N1959" s="2"/>
      <c r="O1959" s="2"/>
      <c r="P1959" s="2"/>
      <c r="Q1959" s="2"/>
      <c r="R1959" s="2"/>
      <c r="S1959" s="2"/>
    </row>
    <row r="1960" spans="1:19" ht="16.5" thickBot="1" x14ac:dyDescent="0.3">
      <c r="A1960" s="2"/>
      <c r="B1960" s="2"/>
      <c r="C1960" s="2"/>
      <c r="D1960" s="2"/>
      <c r="E1960" s="2"/>
      <c r="F1960" s="2"/>
      <c r="G1960" s="2"/>
      <c r="H1960" s="2"/>
      <c r="I1960" s="2"/>
      <c r="J1960" s="2"/>
      <c r="K1960" s="2"/>
      <c r="L1960" s="2"/>
      <c r="M1960" s="2"/>
      <c r="N1960" s="2"/>
      <c r="O1960" s="2"/>
      <c r="P1960" s="2"/>
      <c r="Q1960" s="2"/>
      <c r="R1960" s="2"/>
      <c r="S1960" s="2"/>
    </row>
    <row r="1961" spans="1:19" ht="16.5" thickBot="1" x14ac:dyDescent="0.3">
      <c r="A1961" s="2"/>
      <c r="B1961" s="2"/>
      <c r="C1961" s="2"/>
      <c r="D1961" s="2"/>
      <c r="E1961" s="2"/>
      <c r="F1961" s="2"/>
      <c r="G1961" s="2"/>
      <c r="H1961" s="2"/>
      <c r="I1961" s="2"/>
      <c r="J1961" s="2"/>
      <c r="K1961" s="2"/>
      <c r="L1961" s="2"/>
      <c r="M1961" s="2"/>
      <c r="N1961" s="2"/>
      <c r="O1961" s="2"/>
      <c r="P1961" s="2"/>
      <c r="Q1961" s="2"/>
      <c r="R1961" s="2"/>
      <c r="S1961" s="2"/>
    </row>
    <row r="1962" spans="1:19" ht="16.5" thickBot="1" x14ac:dyDescent="0.3">
      <c r="A1962" s="2"/>
      <c r="B1962" s="2"/>
      <c r="C1962" s="2"/>
      <c r="D1962" s="2"/>
      <c r="E1962" s="2"/>
      <c r="F1962" s="2"/>
      <c r="G1962" s="2"/>
      <c r="H1962" s="2"/>
      <c r="I1962" s="2"/>
      <c r="J1962" s="2"/>
      <c r="K1962" s="2"/>
      <c r="L1962" s="2"/>
      <c r="M1962" s="2"/>
      <c r="N1962" s="2"/>
      <c r="O1962" s="2"/>
      <c r="P1962" s="2"/>
      <c r="Q1962" s="2"/>
      <c r="R1962" s="2"/>
      <c r="S1962" s="2"/>
    </row>
    <row r="1963" spans="1:19" ht="16.5" thickBot="1" x14ac:dyDescent="0.3">
      <c r="A1963" s="2"/>
      <c r="B1963" s="2"/>
      <c r="C1963" s="2"/>
      <c r="D1963" s="2"/>
      <c r="E1963" s="2"/>
      <c r="F1963" s="2"/>
      <c r="G1963" s="2"/>
      <c r="H1963" s="2"/>
      <c r="I1963" s="2"/>
      <c r="J1963" s="2"/>
      <c r="K1963" s="2"/>
      <c r="L1963" s="2"/>
      <c r="M1963" s="2"/>
      <c r="N1963" s="2"/>
      <c r="O1963" s="2"/>
      <c r="P1963" s="2"/>
      <c r="Q1963" s="2"/>
      <c r="R1963" s="2"/>
      <c r="S1963" s="2"/>
    </row>
    <row r="1964" spans="1:19" ht="16.5" thickBot="1" x14ac:dyDescent="0.3">
      <c r="A1964" s="2"/>
      <c r="B1964" s="2"/>
      <c r="C1964" s="2"/>
      <c r="D1964" s="2"/>
      <c r="E1964" s="2"/>
      <c r="F1964" s="2"/>
      <c r="G1964" s="2"/>
      <c r="H1964" s="2"/>
      <c r="I1964" s="2"/>
      <c r="J1964" s="2"/>
      <c r="K1964" s="2"/>
      <c r="L1964" s="2"/>
      <c r="M1964" s="2"/>
      <c r="N1964" s="2"/>
      <c r="O1964" s="2"/>
      <c r="P1964" s="2"/>
      <c r="Q1964" s="2"/>
      <c r="R1964" s="2"/>
      <c r="S1964" s="2"/>
    </row>
    <row r="1965" spans="1:19" ht="16.5" thickBot="1" x14ac:dyDescent="0.3">
      <c r="A1965" s="2"/>
      <c r="B1965" s="2"/>
      <c r="C1965" s="2"/>
      <c r="D1965" s="2"/>
      <c r="E1965" s="2"/>
      <c r="F1965" s="2"/>
      <c r="G1965" s="2"/>
      <c r="H1965" s="2"/>
      <c r="I1965" s="2"/>
      <c r="J1965" s="2"/>
      <c r="K1965" s="2"/>
      <c r="L1965" s="2"/>
      <c r="M1965" s="2"/>
      <c r="N1965" s="2"/>
      <c r="O1965" s="2"/>
      <c r="P1965" s="2"/>
      <c r="Q1965" s="2"/>
      <c r="R1965" s="2"/>
      <c r="S1965" s="2"/>
    </row>
    <row r="1966" spans="1:19" ht="16.5" thickBot="1" x14ac:dyDescent="0.3">
      <c r="A1966" s="2"/>
      <c r="B1966" s="2"/>
      <c r="C1966" s="2"/>
      <c r="D1966" s="2"/>
      <c r="E1966" s="2"/>
      <c r="F1966" s="2"/>
      <c r="G1966" s="2"/>
      <c r="H1966" s="2"/>
      <c r="I1966" s="2"/>
      <c r="J1966" s="2"/>
      <c r="K1966" s="2"/>
      <c r="L1966" s="2"/>
      <c r="M1966" s="2"/>
      <c r="N1966" s="2"/>
      <c r="O1966" s="2"/>
      <c r="P1966" s="2"/>
      <c r="Q1966" s="2"/>
      <c r="R1966" s="2"/>
      <c r="S1966" s="2"/>
    </row>
    <row r="1967" spans="1:19" ht="16.5" thickBot="1" x14ac:dyDescent="0.3">
      <c r="A1967" s="2"/>
      <c r="B1967" s="2"/>
      <c r="C1967" s="2"/>
      <c r="D1967" s="2"/>
      <c r="E1967" s="2"/>
      <c r="F1967" s="2"/>
      <c r="G1967" s="2"/>
      <c r="H1967" s="2"/>
      <c r="I1967" s="2"/>
      <c r="J1967" s="2"/>
      <c r="K1967" s="2"/>
      <c r="L1967" s="2"/>
      <c r="M1967" s="2"/>
      <c r="N1967" s="2"/>
      <c r="O1967" s="2"/>
      <c r="P1967" s="2"/>
      <c r="Q1967" s="2"/>
      <c r="R1967" s="2"/>
      <c r="S1967" s="2"/>
    </row>
    <row r="1968" spans="1:19" ht="16.5" thickBot="1" x14ac:dyDescent="0.3">
      <c r="A1968" s="2"/>
      <c r="B1968" s="2"/>
      <c r="C1968" s="2"/>
      <c r="D1968" s="2"/>
      <c r="E1968" s="2"/>
      <c r="F1968" s="2"/>
      <c r="G1968" s="2"/>
      <c r="H1968" s="2"/>
      <c r="I1968" s="2"/>
      <c r="J1968" s="2"/>
      <c r="K1968" s="2"/>
      <c r="L1968" s="2"/>
      <c r="M1968" s="2"/>
      <c r="N1968" s="2"/>
      <c r="O1968" s="2"/>
      <c r="P1968" s="2"/>
      <c r="Q1968" s="2"/>
      <c r="R1968" s="2"/>
      <c r="S1968" s="2"/>
    </row>
    <row r="1969" spans="1:19" ht="16.5" thickBot="1" x14ac:dyDescent="0.3">
      <c r="A1969" s="2"/>
      <c r="B1969" s="2"/>
      <c r="C1969" s="2"/>
      <c r="D1969" s="2"/>
      <c r="E1969" s="2"/>
      <c r="F1969" s="2"/>
      <c r="G1969" s="2"/>
      <c r="H1969" s="2"/>
      <c r="I1969" s="2"/>
      <c r="J1969" s="2"/>
      <c r="K1969" s="2"/>
      <c r="L1969" s="2"/>
      <c r="M1969" s="2"/>
      <c r="N1969" s="2"/>
      <c r="O1969" s="2"/>
      <c r="P1969" s="2"/>
      <c r="Q1969" s="2"/>
      <c r="R1969" s="2"/>
      <c r="S1969" s="2"/>
    </row>
    <row r="1970" spans="1:19" ht="16.5" thickBot="1" x14ac:dyDescent="0.3">
      <c r="A1970" s="2"/>
      <c r="B1970" s="2"/>
      <c r="C1970" s="2"/>
      <c r="D1970" s="2"/>
      <c r="E1970" s="2"/>
      <c r="F1970" s="2"/>
      <c r="G1970" s="2"/>
      <c r="H1970" s="2"/>
      <c r="I1970" s="2"/>
      <c r="J1970" s="2"/>
      <c r="K1970" s="2"/>
      <c r="L1970" s="2"/>
      <c r="M1970" s="2"/>
      <c r="N1970" s="2"/>
      <c r="O1970" s="2"/>
      <c r="P1970" s="2"/>
      <c r="Q1970" s="2"/>
      <c r="R1970" s="2"/>
      <c r="S1970" s="2"/>
    </row>
    <row r="1971" spans="1:19" ht="16.5" thickBot="1" x14ac:dyDescent="0.3">
      <c r="A1971" s="2"/>
      <c r="B1971" s="2"/>
      <c r="C1971" s="2"/>
      <c r="D1971" s="2"/>
      <c r="E1971" s="2"/>
      <c r="F1971" s="2"/>
      <c r="G1971" s="2"/>
      <c r="H1971" s="2"/>
      <c r="I1971" s="2"/>
      <c r="J1971" s="2"/>
      <c r="K1971" s="2"/>
      <c r="L1971" s="2"/>
      <c r="M1971" s="2"/>
      <c r="N1971" s="2"/>
      <c r="O1971" s="2"/>
      <c r="P1971" s="2"/>
      <c r="Q1971" s="2"/>
      <c r="R1971" s="2"/>
      <c r="S1971" s="2"/>
    </row>
    <row r="1972" spans="1:19" ht="16.5" thickBot="1" x14ac:dyDescent="0.3">
      <c r="A1972" s="2"/>
      <c r="B1972" s="2"/>
      <c r="C1972" s="2"/>
      <c r="D1972" s="2"/>
      <c r="E1972" s="2"/>
      <c r="F1972" s="2"/>
      <c r="G1972" s="2"/>
      <c r="H1972" s="2"/>
      <c r="I1972" s="2"/>
      <c r="J1972" s="2"/>
      <c r="K1972" s="2"/>
      <c r="L1972" s="2"/>
      <c r="M1972" s="2"/>
      <c r="N1972" s="2"/>
      <c r="O1972" s="2"/>
      <c r="P1972" s="2"/>
      <c r="Q1972" s="2"/>
      <c r="R1972" s="2"/>
      <c r="S1972" s="2"/>
    </row>
    <row r="1973" spans="1:19" ht="16.5" thickBot="1" x14ac:dyDescent="0.3">
      <c r="A1973" s="2"/>
      <c r="B1973" s="2"/>
      <c r="C1973" s="2"/>
      <c r="D1973" s="2"/>
      <c r="E1973" s="2"/>
      <c r="F1973" s="2"/>
      <c r="G1973" s="2"/>
      <c r="H1973" s="2"/>
      <c r="I1973" s="2"/>
      <c r="J1973" s="2"/>
      <c r="K1973" s="2"/>
      <c r="L1973" s="2"/>
      <c r="M1973" s="2"/>
      <c r="N1973" s="2"/>
      <c r="O1973" s="2"/>
      <c r="P1973" s="2"/>
      <c r="Q1973" s="2"/>
      <c r="R1973" s="2"/>
      <c r="S1973" s="2"/>
    </row>
    <row r="1974" spans="1:19" ht="16.5" thickBot="1" x14ac:dyDescent="0.3">
      <c r="A1974" s="2"/>
      <c r="B1974" s="2"/>
      <c r="C1974" s="2"/>
      <c r="D1974" s="2"/>
      <c r="E1974" s="2"/>
      <c r="F1974" s="2"/>
      <c r="G1974" s="2"/>
      <c r="H1974" s="2"/>
      <c r="I1974" s="2"/>
      <c r="J1974" s="2"/>
      <c r="K1974" s="2"/>
      <c r="L1974" s="2"/>
      <c r="M1974" s="2"/>
      <c r="N1974" s="2"/>
      <c r="O1974" s="2"/>
      <c r="P1974" s="2"/>
      <c r="Q1974" s="2"/>
      <c r="R1974" s="2"/>
      <c r="S1974" s="2"/>
    </row>
    <row r="1975" spans="1:19" ht="16.5" thickBot="1" x14ac:dyDescent="0.3">
      <c r="A1975" s="2"/>
      <c r="B1975" s="2"/>
      <c r="C1975" s="2"/>
      <c r="D1975" s="2"/>
      <c r="E1975" s="2"/>
      <c r="F1975" s="2"/>
      <c r="G1975" s="2"/>
      <c r="H1975" s="2"/>
      <c r="I1975" s="2"/>
      <c r="J1975" s="2"/>
      <c r="K1975" s="2"/>
      <c r="L1975" s="2"/>
      <c r="M1975" s="2"/>
      <c r="N1975" s="2"/>
      <c r="O1975" s="2"/>
      <c r="P1975" s="2"/>
      <c r="Q1975" s="2"/>
      <c r="R1975" s="2"/>
      <c r="S1975" s="2"/>
    </row>
    <row r="1976" spans="1:19" ht="16.5" thickBot="1" x14ac:dyDescent="0.3">
      <c r="A1976" s="2"/>
      <c r="B1976" s="2"/>
      <c r="C1976" s="2"/>
      <c r="D1976" s="2"/>
      <c r="E1976" s="2"/>
      <c r="F1976" s="2"/>
      <c r="G1976" s="2"/>
      <c r="H1976" s="2"/>
      <c r="I1976" s="2"/>
      <c r="J1976" s="2"/>
      <c r="K1976" s="2"/>
      <c r="L1976" s="2"/>
      <c r="M1976" s="2"/>
      <c r="N1976" s="2"/>
      <c r="O1976" s="2"/>
      <c r="P1976" s="2"/>
      <c r="Q1976" s="2"/>
      <c r="R1976" s="2"/>
      <c r="S1976" s="2"/>
    </row>
    <row r="1977" spans="1:19" ht="16.5" thickBot="1" x14ac:dyDescent="0.3">
      <c r="A1977" s="2"/>
      <c r="B1977" s="2"/>
      <c r="C1977" s="2"/>
      <c r="D1977" s="2"/>
      <c r="E1977" s="2"/>
      <c r="F1977" s="2"/>
      <c r="G1977" s="2"/>
      <c r="H1977" s="2"/>
      <c r="I1977" s="2"/>
      <c r="J1977" s="2"/>
      <c r="K1977" s="2"/>
      <c r="L1977" s="2"/>
      <c r="M1977" s="2"/>
      <c r="N1977" s="2"/>
      <c r="O1977" s="2"/>
      <c r="P1977" s="2"/>
      <c r="Q1977" s="2"/>
      <c r="R1977" s="2"/>
      <c r="S1977" s="2"/>
    </row>
    <row r="1978" spans="1:19" ht="16.5" thickBot="1" x14ac:dyDescent="0.3">
      <c r="A1978" s="2"/>
      <c r="B1978" s="2"/>
      <c r="C1978" s="2"/>
      <c r="D1978" s="2"/>
      <c r="E1978" s="2"/>
      <c r="F1978" s="2"/>
      <c r="G1978" s="2"/>
      <c r="H1978" s="2"/>
      <c r="I1978" s="2"/>
      <c r="J1978" s="2"/>
      <c r="K1978" s="2"/>
      <c r="L1978" s="2"/>
      <c r="M1978" s="2"/>
      <c r="N1978" s="2"/>
      <c r="O1978" s="2"/>
      <c r="P1978" s="2"/>
      <c r="Q1978" s="2"/>
      <c r="R1978" s="2"/>
      <c r="S1978" s="2"/>
    </row>
    <row r="1979" spans="1:19" ht="16.5" thickBot="1" x14ac:dyDescent="0.3">
      <c r="A1979" s="2"/>
      <c r="B1979" s="2"/>
      <c r="C1979" s="2"/>
      <c r="D1979" s="2"/>
      <c r="E1979" s="2"/>
      <c r="F1979" s="2"/>
      <c r="G1979" s="2"/>
      <c r="H1979" s="2"/>
      <c r="I1979" s="2"/>
      <c r="J1979" s="2"/>
      <c r="K1979" s="2"/>
      <c r="L1979" s="2"/>
      <c r="M1979" s="2"/>
      <c r="N1979" s="2"/>
      <c r="O1979" s="2"/>
      <c r="P1979" s="2"/>
      <c r="Q1979" s="2"/>
      <c r="R1979" s="2"/>
      <c r="S1979" s="2"/>
    </row>
    <row r="1980" spans="1:19" ht="16.5" thickBot="1" x14ac:dyDescent="0.3">
      <c r="A1980" s="2"/>
      <c r="B1980" s="2"/>
      <c r="C1980" s="2"/>
      <c r="D1980" s="2"/>
      <c r="E1980" s="2"/>
      <c r="F1980" s="2"/>
      <c r="G1980" s="2"/>
      <c r="H1980" s="2"/>
      <c r="I1980" s="2"/>
      <c r="J1980" s="2"/>
      <c r="K1980" s="2"/>
      <c r="L1980" s="2"/>
      <c r="M1980" s="2"/>
      <c r="N1980" s="2"/>
      <c r="O1980" s="2"/>
      <c r="P1980" s="2"/>
      <c r="Q1980" s="2"/>
      <c r="R1980" s="2"/>
      <c r="S1980" s="2"/>
    </row>
    <row r="1981" spans="1:19" ht="16.5" thickBot="1" x14ac:dyDescent="0.3">
      <c r="A1981" s="2"/>
      <c r="B1981" s="2"/>
      <c r="C1981" s="2"/>
      <c r="D1981" s="2"/>
      <c r="E1981" s="2"/>
      <c r="F1981" s="2"/>
      <c r="G1981" s="2"/>
      <c r="H1981" s="2"/>
      <c r="I1981" s="2"/>
      <c r="J1981" s="2"/>
      <c r="K1981" s="2"/>
      <c r="L1981" s="2"/>
      <c r="M1981" s="2"/>
      <c r="N1981" s="2"/>
      <c r="O1981" s="2"/>
      <c r="P1981" s="2"/>
      <c r="Q1981" s="2"/>
      <c r="R1981" s="2"/>
      <c r="S1981" s="2"/>
    </row>
    <row r="1982" spans="1:19" ht="16.5" thickBot="1" x14ac:dyDescent="0.3">
      <c r="A1982" s="2"/>
      <c r="B1982" s="2"/>
      <c r="C1982" s="2"/>
      <c r="D1982" s="2"/>
      <c r="E1982" s="2"/>
      <c r="F1982" s="2"/>
      <c r="G1982" s="2"/>
      <c r="H1982" s="2"/>
      <c r="I1982" s="2"/>
      <c r="J1982" s="2"/>
      <c r="K1982" s="2"/>
      <c r="L1982" s="2"/>
      <c r="M1982" s="2"/>
      <c r="N1982" s="2"/>
      <c r="O1982" s="2"/>
      <c r="P1982" s="2"/>
      <c r="Q1982" s="2"/>
      <c r="R1982" s="2"/>
      <c r="S1982" s="2"/>
    </row>
    <row r="1983" spans="1:19" ht="16.5" thickBot="1" x14ac:dyDescent="0.3">
      <c r="A1983" s="2"/>
      <c r="B1983" s="2"/>
      <c r="C1983" s="2"/>
      <c r="D1983" s="2"/>
      <c r="E1983" s="2"/>
      <c r="F1983" s="2"/>
      <c r="G1983" s="2"/>
      <c r="H1983" s="2"/>
      <c r="I1983" s="2"/>
      <c r="J1983" s="2"/>
      <c r="K1983" s="2"/>
      <c r="L1983" s="2"/>
      <c r="M1983" s="2"/>
      <c r="N1983" s="2"/>
      <c r="O1983" s="2"/>
      <c r="P1983" s="2"/>
      <c r="Q1983" s="2"/>
      <c r="R1983" s="2"/>
      <c r="S1983" s="2"/>
    </row>
    <row r="1984" spans="1:19" ht="16.5" thickBot="1" x14ac:dyDescent="0.3">
      <c r="A1984" s="2"/>
      <c r="B1984" s="2"/>
      <c r="C1984" s="2"/>
      <c r="D1984" s="2"/>
      <c r="E1984" s="2"/>
      <c r="F1984" s="2"/>
      <c r="G1984" s="2"/>
      <c r="H1984" s="2"/>
      <c r="I1984" s="2"/>
      <c r="J1984" s="2"/>
      <c r="K1984" s="2"/>
      <c r="L1984" s="2"/>
      <c r="M1984" s="2"/>
      <c r="N1984" s="2"/>
      <c r="O1984" s="2"/>
      <c r="P1984" s="2"/>
      <c r="Q1984" s="2"/>
      <c r="R1984" s="2"/>
      <c r="S1984" s="2"/>
    </row>
    <row r="1985" spans="1:19" ht="16.5" thickBot="1" x14ac:dyDescent="0.3">
      <c r="A1985" s="2"/>
      <c r="B1985" s="2"/>
      <c r="C1985" s="2"/>
      <c r="D1985" s="2"/>
      <c r="E1985" s="2"/>
      <c r="F1985" s="2"/>
      <c r="G1985" s="2"/>
      <c r="H1985" s="2"/>
      <c r="I1985" s="2"/>
      <c r="J1985" s="2"/>
      <c r="K1985" s="2"/>
      <c r="L1985" s="2"/>
      <c r="M1985" s="2"/>
      <c r="N1985" s="2"/>
      <c r="O1985" s="2"/>
      <c r="P1985" s="2"/>
      <c r="Q1985" s="2"/>
      <c r="R1985" s="2"/>
      <c r="S1985" s="2"/>
    </row>
    <row r="1986" spans="1:19" ht="16.5" thickBot="1" x14ac:dyDescent="0.3">
      <c r="A1986" s="2"/>
      <c r="B1986" s="2"/>
      <c r="C1986" s="2"/>
      <c r="D1986" s="2"/>
      <c r="E1986" s="2"/>
      <c r="F1986" s="2"/>
      <c r="G1986" s="2"/>
      <c r="H1986" s="2"/>
      <c r="I1986" s="2"/>
      <c r="J1986" s="2"/>
      <c r="K1986" s="2"/>
      <c r="L1986" s="2"/>
      <c r="M1986" s="2"/>
      <c r="N1986" s="2"/>
      <c r="O1986" s="2"/>
      <c r="P1986" s="2"/>
      <c r="Q1986" s="2"/>
      <c r="R1986" s="2"/>
      <c r="S1986" s="2"/>
    </row>
    <row r="1987" spans="1:19" ht="16.5" thickBot="1" x14ac:dyDescent="0.3">
      <c r="A1987" s="2"/>
      <c r="B1987" s="2"/>
      <c r="C1987" s="2"/>
      <c r="D1987" s="2"/>
      <c r="E1987" s="2"/>
      <c r="F1987" s="2"/>
      <c r="G1987" s="2"/>
      <c r="H1987" s="2"/>
      <c r="I1987" s="2"/>
      <c r="J1987" s="2"/>
      <c r="K1987" s="2"/>
      <c r="L1987" s="2"/>
      <c r="M1987" s="2"/>
      <c r="N1987" s="2"/>
      <c r="O1987" s="2"/>
      <c r="P1987" s="2"/>
      <c r="Q1987" s="2"/>
      <c r="R1987" s="2"/>
      <c r="S1987" s="2"/>
    </row>
    <row r="1988" spans="1:19" ht="16.5" thickBot="1" x14ac:dyDescent="0.3">
      <c r="A1988" s="2"/>
      <c r="B1988" s="2"/>
      <c r="C1988" s="2"/>
      <c r="D1988" s="2"/>
      <c r="E1988" s="2"/>
      <c r="F1988" s="2"/>
      <c r="G1988" s="2"/>
      <c r="H1988" s="2"/>
      <c r="I1988" s="2"/>
      <c r="J1988" s="2"/>
      <c r="K1988" s="2"/>
      <c r="L1988" s="2"/>
      <c r="M1988" s="2"/>
      <c r="N1988" s="2"/>
      <c r="O1988" s="2"/>
      <c r="P1988" s="2"/>
      <c r="Q1988" s="2"/>
      <c r="R1988" s="2"/>
      <c r="S1988" s="2"/>
    </row>
    <row r="1989" spans="1:19" ht="16.5" thickBot="1" x14ac:dyDescent="0.3">
      <c r="A1989" s="2"/>
      <c r="B1989" s="2"/>
      <c r="C1989" s="2"/>
      <c r="D1989" s="2"/>
      <c r="E1989" s="2"/>
      <c r="F1989" s="2"/>
      <c r="G1989" s="2"/>
      <c r="H1989" s="2"/>
      <c r="I1989" s="2"/>
      <c r="J1989" s="2"/>
      <c r="K1989" s="2"/>
      <c r="L1989" s="2"/>
      <c r="M1989" s="2"/>
      <c r="N1989" s="2"/>
      <c r="O1989" s="2"/>
      <c r="P1989" s="2"/>
      <c r="Q1989" s="2"/>
      <c r="R1989" s="2"/>
      <c r="S1989" s="2"/>
    </row>
    <row r="1990" spans="1:19" ht="16.5" thickBot="1" x14ac:dyDescent="0.3">
      <c r="A1990" s="2"/>
      <c r="B1990" s="2"/>
      <c r="C1990" s="2"/>
      <c r="D1990" s="2"/>
      <c r="E1990" s="2"/>
      <c r="F1990" s="2"/>
      <c r="G1990" s="2"/>
      <c r="H1990" s="2"/>
      <c r="I1990" s="2"/>
      <c r="J1990" s="2"/>
      <c r="K1990" s="2"/>
      <c r="L1990" s="2"/>
      <c r="M1990" s="2"/>
      <c r="N1990" s="2"/>
      <c r="O1990" s="2"/>
      <c r="P1990" s="2"/>
      <c r="Q1990" s="2"/>
      <c r="R1990" s="2"/>
      <c r="S1990" s="2"/>
    </row>
    <row r="1991" spans="1:19" ht="16.5" thickBot="1" x14ac:dyDescent="0.3">
      <c r="A1991" s="2"/>
      <c r="B1991" s="2"/>
      <c r="C1991" s="2"/>
      <c r="D1991" s="2"/>
      <c r="E1991" s="2"/>
      <c r="F1991" s="2"/>
      <c r="G1991" s="2"/>
      <c r="H1991" s="2"/>
      <c r="I1991" s="2"/>
      <c r="J1991" s="2"/>
      <c r="K1991" s="2"/>
      <c r="L1991" s="2"/>
      <c r="M1991" s="2"/>
      <c r="N1991" s="2"/>
      <c r="O1991" s="2"/>
      <c r="P1991" s="2"/>
      <c r="Q1991" s="2"/>
      <c r="R1991" s="2"/>
      <c r="S1991" s="2"/>
    </row>
    <row r="1992" spans="1:19" ht="16.5" thickBot="1" x14ac:dyDescent="0.3">
      <c r="A1992" s="2"/>
      <c r="B1992" s="2"/>
      <c r="C1992" s="2"/>
      <c r="D1992" s="2"/>
      <c r="E1992" s="2"/>
      <c r="F1992" s="2"/>
      <c r="G1992" s="2"/>
      <c r="H1992" s="2"/>
      <c r="I1992" s="2"/>
      <c r="J1992" s="2"/>
      <c r="K1992" s="2"/>
      <c r="L1992" s="2"/>
      <c r="M1992" s="2"/>
      <c r="N1992" s="2"/>
      <c r="O1992" s="2"/>
      <c r="P1992" s="2"/>
      <c r="Q1992" s="2"/>
      <c r="R1992" s="2"/>
      <c r="S1992" s="2"/>
    </row>
    <row r="1993" spans="1:19" ht="16.5" thickBot="1" x14ac:dyDescent="0.3">
      <c r="A1993" s="2"/>
      <c r="B1993" s="2"/>
      <c r="C1993" s="2"/>
      <c r="D1993" s="2"/>
      <c r="E1993" s="2"/>
      <c r="F1993" s="2"/>
      <c r="G1993" s="2"/>
      <c r="H1993" s="2"/>
      <c r="I1993" s="2"/>
      <c r="J1993" s="2"/>
      <c r="K1993" s="2"/>
      <c r="L1993" s="2"/>
      <c r="M1993" s="2"/>
      <c r="N1993" s="2"/>
      <c r="O1993" s="2"/>
      <c r="P1993" s="2"/>
      <c r="Q1993" s="2"/>
      <c r="R1993" s="2"/>
      <c r="S1993" s="2"/>
    </row>
    <row r="1994" spans="1:19" ht="16.5" thickBot="1" x14ac:dyDescent="0.3">
      <c r="A1994" s="2"/>
      <c r="B1994" s="2"/>
      <c r="C1994" s="2"/>
      <c r="D1994" s="2"/>
      <c r="E1994" s="2"/>
      <c r="F1994" s="2"/>
      <c r="G1994" s="2"/>
      <c r="H1994" s="2"/>
      <c r="I1994" s="2"/>
      <c r="J1994" s="2"/>
      <c r="K1994" s="2"/>
      <c r="L1994" s="2"/>
      <c r="M1994" s="2"/>
      <c r="N1994" s="2"/>
      <c r="O1994" s="2"/>
      <c r="P1994" s="2"/>
      <c r="Q1994" s="2"/>
      <c r="R1994" s="2"/>
      <c r="S1994" s="2"/>
    </row>
    <row r="1995" spans="1:19" ht="16.5" thickBot="1" x14ac:dyDescent="0.3">
      <c r="A1995" s="2"/>
      <c r="B1995" s="2"/>
      <c r="C1995" s="2"/>
      <c r="D1995" s="2"/>
      <c r="E1995" s="2"/>
      <c r="F1995" s="2"/>
      <c r="G1995" s="2"/>
      <c r="H1995" s="2"/>
      <c r="I1995" s="2"/>
      <c r="J1995" s="2"/>
      <c r="K1995" s="2"/>
      <c r="L1995" s="2"/>
      <c r="M1995" s="2"/>
      <c r="N1995" s="2"/>
      <c r="O1995" s="2"/>
      <c r="P1995" s="2"/>
      <c r="Q1995" s="2"/>
      <c r="R1995" s="2"/>
      <c r="S1995" s="2"/>
    </row>
    <row r="1996" spans="1:19" ht="16.5" thickBot="1" x14ac:dyDescent="0.3">
      <c r="A1996" s="2"/>
      <c r="B1996" s="2"/>
      <c r="C1996" s="2"/>
      <c r="D1996" s="2"/>
      <c r="E1996" s="2"/>
      <c r="F1996" s="2"/>
      <c r="G1996" s="2"/>
      <c r="H1996" s="2"/>
      <c r="I1996" s="2"/>
      <c r="J1996" s="2"/>
      <c r="K1996" s="2"/>
      <c r="L1996" s="2"/>
      <c r="M1996" s="2"/>
      <c r="N1996" s="2"/>
      <c r="O1996" s="2"/>
      <c r="P1996" s="2"/>
      <c r="Q1996" s="2"/>
      <c r="R1996" s="2"/>
      <c r="S1996" s="2"/>
    </row>
    <row r="1997" spans="1:19" ht="16.5" thickBot="1" x14ac:dyDescent="0.3">
      <c r="A1997" s="2"/>
      <c r="B1997" s="2"/>
      <c r="C1997" s="2"/>
      <c r="D1997" s="2"/>
      <c r="E1997" s="2"/>
      <c r="F1997" s="2"/>
      <c r="G1997" s="2"/>
      <c r="H1997" s="2"/>
      <c r="I1997" s="2"/>
      <c r="J1997" s="2"/>
      <c r="K1997" s="2"/>
      <c r="L1997" s="2"/>
      <c r="M1997" s="2"/>
      <c r="N1997" s="2"/>
      <c r="O1997" s="2"/>
      <c r="P1997" s="2"/>
      <c r="Q1997" s="2"/>
      <c r="R1997" s="2"/>
      <c r="S1997" s="2"/>
    </row>
    <row r="1998" spans="1:19" ht="16.5" thickBot="1" x14ac:dyDescent="0.3">
      <c r="A1998" s="2"/>
      <c r="B1998" s="2"/>
      <c r="C1998" s="2"/>
      <c r="D1998" s="2"/>
      <c r="E1998" s="2"/>
      <c r="F1998" s="2"/>
      <c r="G1998" s="2"/>
      <c r="H1998" s="2"/>
      <c r="I1998" s="2"/>
      <c r="J1998" s="2"/>
      <c r="K1998" s="2"/>
      <c r="L1998" s="2"/>
      <c r="M1998" s="2"/>
      <c r="N1998" s="2"/>
      <c r="O1998" s="2"/>
      <c r="P1998" s="2"/>
      <c r="Q1998" s="2"/>
      <c r="R1998" s="2"/>
      <c r="S1998" s="2"/>
    </row>
    <row r="1999" spans="1:19" ht="16.5" thickBot="1" x14ac:dyDescent="0.3">
      <c r="A1999" s="2"/>
      <c r="B1999" s="2"/>
      <c r="C1999" s="2"/>
      <c r="D1999" s="2"/>
      <c r="E1999" s="2"/>
      <c r="F1999" s="2"/>
      <c r="G1999" s="2"/>
      <c r="H1999" s="2"/>
      <c r="I1999" s="2"/>
      <c r="J1999" s="2"/>
      <c r="K1999" s="2"/>
      <c r="L1999" s="2"/>
      <c r="M1999" s="2"/>
      <c r="N1999" s="2"/>
      <c r="O1999" s="2"/>
      <c r="P1999" s="2"/>
      <c r="Q1999" s="2"/>
      <c r="R1999" s="2"/>
      <c r="S1999" s="2"/>
    </row>
    <row r="2000" spans="1:19" ht="16.5" thickBot="1" x14ac:dyDescent="0.3">
      <c r="A2000" s="2"/>
      <c r="B2000" s="2"/>
      <c r="C2000" s="2"/>
      <c r="D2000" s="2"/>
      <c r="E2000" s="2"/>
      <c r="F2000" s="2"/>
      <c r="G2000" s="2"/>
      <c r="H2000" s="2"/>
      <c r="I2000" s="2"/>
      <c r="J2000" s="2"/>
      <c r="K2000" s="2"/>
      <c r="L2000" s="2"/>
      <c r="M2000" s="2"/>
      <c r="N2000" s="2"/>
      <c r="O2000" s="2"/>
      <c r="P2000" s="2"/>
      <c r="Q2000" s="2"/>
      <c r="R2000" s="2"/>
      <c r="S2000" s="2"/>
    </row>
    <row r="2001" spans="1:19" ht="16.5" thickBot="1" x14ac:dyDescent="0.3">
      <c r="A2001" s="2"/>
      <c r="B2001" s="2"/>
      <c r="C2001" s="2"/>
      <c r="D2001" s="2"/>
      <c r="E2001" s="2"/>
      <c r="F2001" s="2"/>
      <c r="G2001" s="2"/>
      <c r="H2001" s="2"/>
      <c r="I2001" s="2"/>
      <c r="J2001" s="2"/>
      <c r="K2001" s="2"/>
      <c r="L2001" s="2"/>
      <c r="M2001" s="2"/>
      <c r="N2001" s="2"/>
      <c r="O2001" s="2"/>
      <c r="P2001" s="2"/>
      <c r="Q2001" s="2"/>
      <c r="R2001" s="2"/>
      <c r="S2001" s="2"/>
    </row>
    <row r="2002" spans="1:19" ht="16.5" thickBot="1" x14ac:dyDescent="0.3">
      <c r="A2002" s="2"/>
      <c r="B2002" s="2"/>
      <c r="C2002" s="2"/>
      <c r="D2002" s="2"/>
      <c r="E2002" s="2"/>
      <c r="F2002" s="2"/>
      <c r="G2002" s="2"/>
      <c r="H2002" s="2"/>
      <c r="I2002" s="2"/>
      <c r="J2002" s="2"/>
      <c r="K2002" s="2"/>
      <c r="L2002" s="2"/>
      <c r="M2002" s="2"/>
      <c r="N2002" s="2"/>
      <c r="O2002" s="2"/>
      <c r="P2002" s="2"/>
      <c r="Q2002" s="2"/>
      <c r="R2002" s="2"/>
      <c r="S2002" s="2"/>
    </row>
    <row r="2003" spans="1:19" ht="16.5" thickBot="1" x14ac:dyDescent="0.3">
      <c r="A2003" s="2"/>
      <c r="B2003" s="2"/>
      <c r="C2003" s="2"/>
      <c r="D2003" s="2"/>
      <c r="E2003" s="2"/>
      <c r="F2003" s="2"/>
      <c r="G2003" s="2"/>
      <c r="H2003" s="2"/>
      <c r="I2003" s="2"/>
      <c r="J2003" s="2"/>
      <c r="K2003" s="2"/>
      <c r="L2003" s="2"/>
      <c r="M2003" s="2"/>
      <c r="N2003" s="2"/>
      <c r="O2003" s="2"/>
      <c r="P2003" s="2"/>
      <c r="Q2003" s="2"/>
      <c r="R2003" s="2"/>
      <c r="S2003" s="2"/>
    </row>
    <row r="2004" spans="1:19" ht="16.5" thickBot="1" x14ac:dyDescent="0.3">
      <c r="A2004" s="2"/>
      <c r="B2004" s="2"/>
      <c r="C2004" s="2"/>
      <c r="D2004" s="2"/>
      <c r="E2004" s="2"/>
      <c r="F2004" s="2"/>
      <c r="G2004" s="2"/>
      <c r="H2004" s="2"/>
      <c r="I2004" s="2"/>
      <c r="J2004" s="2"/>
      <c r="K2004" s="2"/>
      <c r="L2004" s="2"/>
      <c r="M2004" s="2"/>
      <c r="N2004" s="2"/>
      <c r="O2004" s="2"/>
      <c r="P2004" s="2"/>
      <c r="Q2004" s="2"/>
      <c r="R2004" s="2"/>
      <c r="S2004" s="2"/>
    </row>
    <row r="2005" spans="1:19" ht="16.5" thickBot="1" x14ac:dyDescent="0.3">
      <c r="A2005" s="2"/>
      <c r="B2005" s="2"/>
      <c r="C2005" s="2"/>
      <c r="D2005" s="2"/>
      <c r="E2005" s="2"/>
      <c r="F2005" s="2"/>
      <c r="G2005" s="2"/>
      <c r="H2005" s="2"/>
      <c r="I2005" s="2"/>
      <c r="J2005" s="2"/>
      <c r="K2005" s="2"/>
      <c r="L2005" s="2"/>
      <c r="M2005" s="2"/>
      <c r="N2005" s="2"/>
      <c r="O2005" s="2"/>
      <c r="P2005" s="2"/>
      <c r="Q2005" s="2"/>
      <c r="R2005" s="2"/>
      <c r="S2005" s="2"/>
    </row>
    <row r="2006" spans="1:19" ht="16.5" thickBot="1" x14ac:dyDescent="0.3">
      <c r="A2006" s="2"/>
      <c r="B2006" s="2"/>
      <c r="C2006" s="2"/>
      <c r="D2006" s="2"/>
      <c r="E2006" s="2"/>
      <c r="F2006" s="2"/>
      <c r="G2006" s="2"/>
      <c r="H2006" s="2"/>
      <c r="I2006" s="2"/>
      <c r="J2006" s="2"/>
      <c r="K2006" s="2"/>
      <c r="L2006" s="2"/>
      <c r="M2006" s="2"/>
      <c r="N2006" s="2"/>
      <c r="O2006" s="2"/>
      <c r="P2006" s="2"/>
      <c r="Q2006" s="2"/>
      <c r="R2006" s="2"/>
      <c r="S2006" s="2"/>
    </row>
    <row r="2007" spans="1:19" ht="16.5" thickBot="1" x14ac:dyDescent="0.3">
      <c r="A2007" s="2"/>
      <c r="B2007" s="2"/>
      <c r="C2007" s="2"/>
      <c r="D2007" s="2"/>
      <c r="E2007" s="2"/>
      <c r="F2007" s="2"/>
      <c r="G2007" s="2"/>
      <c r="H2007" s="2"/>
      <c r="I2007" s="2"/>
      <c r="J2007" s="2"/>
      <c r="K2007" s="2"/>
      <c r="L2007" s="2"/>
      <c r="M2007" s="2"/>
      <c r="N2007" s="2"/>
      <c r="O2007" s="2"/>
      <c r="P2007" s="2"/>
      <c r="Q2007" s="2"/>
      <c r="R2007" s="2"/>
      <c r="S2007" s="2"/>
    </row>
    <row r="2008" spans="1:19" ht="16.5" thickBot="1" x14ac:dyDescent="0.3">
      <c r="A2008" s="2"/>
      <c r="B2008" s="2"/>
      <c r="C2008" s="2"/>
      <c r="D2008" s="2"/>
      <c r="E2008" s="2"/>
      <c r="F2008" s="2"/>
      <c r="G2008" s="2"/>
      <c r="H2008" s="2"/>
      <c r="I2008" s="2"/>
      <c r="J2008" s="2"/>
      <c r="K2008" s="2"/>
      <c r="L2008" s="2"/>
      <c r="M2008" s="2"/>
      <c r="N2008" s="2"/>
      <c r="O2008" s="2"/>
      <c r="P2008" s="2"/>
      <c r="Q2008" s="2"/>
      <c r="R2008" s="2"/>
      <c r="S2008" s="2"/>
    </row>
    <row r="2009" spans="1:19" ht="16.5" thickBot="1" x14ac:dyDescent="0.3">
      <c r="A2009" s="2"/>
      <c r="B2009" s="2"/>
      <c r="C2009" s="2"/>
      <c r="D2009" s="2"/>
      <c r="E2009" s="2"/>
      <c r="F2009" s="2"/>
      <c r="G2009" s="2"/>
      <c r="H2009" s="2"/>
      <c r="I2009" s="2"/>
      <c r="J2009" s="2"/>
      <c r="K2009" s="2"/>
      <c r="L2009" s="2"/>
      <c r="M2009" s="2"/>
      <c r="N2009" s="2"/>
      <c r="O2009" s="2"/>
      <c r="P2009" s="2"/>
      <c r="Q2009" s="2"/>
      <c r="R2009" s="2"/>
      <c r="S2009" s="2"/>
    </row>
    <row r="2010" spans="1:19" ht="16.5" thickBot="1" x14ac:dyDescent="0.3">
      <c r="A2010" s="2"/>
      <c r="B2010" s="2"/>
      <c r="C2010" s="2"/>
      <c r="D2010" s="2"/>
      <c r="E2010" s="2"/>
      <c r="F2010" s="2"/>
      <c r="G2010" s="2"/>
      <c r="H2010" s="2"/>
      <c r="I2010" s="2"/>
      <c r="J2010" s="2"/>
      <c r="K2010" s="2"/>
      <c r="L2010" s="2"/>
      <c r="M2010" s="2"/>
      <c r="N2010" s="2"/>
      <c r="O2010" s="2"/>
      <c r="P2010" s="2"/>
      <c r="Q2010" s="2"/>
      <c r="R2010" s="2"/>
      <c r="S2010" s="2"/>
    </row>
    <row r="2011" spans="1:19" ht="16.5" thickBot="1" x14ac:dyDescent="0.3">
      <c r="A2011" s="2"/>
      <c r="B2011" s="2"/>
      <c r="C2011" s="2"/>
      <c r="D2011" s="2"/>
      <c r="E2011" s="2"/>
      <c r="F2011" s="2"/>
      <c r="G2011" s="2"/>
      <c r="H2011" s="2"/>
      <c r="I2011" s="2"/>
      <c r="J2011" s="2"/>
      <c r="K2011" s="2"/>
      <c r="L2011" s="2"/>
      <c r="M2011" s="2"/>
      <c r="N2011" s="2"/>
      <c r="O2011" s="2"/>
      <c r="P2011" s="2"/>
      <c r="Q2011" s="2"/>
      <c r="R2011" s="2"/>
      <c r="S2011" s="2"/>
    </row>
    <row r="2012" spans="1:19" ht="16.5" thickBot="1" x14ac:dyDescent="0.3">
      <c r="A2012" s="2"/>
      <c r="B2012" s="2"/>
      <c r="C2012" s="2"/>
      <c r="D2012" s="2"/>
      <c r="E2012" s="2"/>
      <c r="F2012" s="2"/>
      <c r="G2012" s="2"/>
      <c r="H2012" s="2"/>
      <c r="I2012" s="2"/>
      <c r="J2012" s="2"/>
      <c r="K2012" s="2"/>
      <c r="L2012" s="2"/>
      <c r="M2012" s="2"/>
      <c r="N2012" s="2"/>
      <c r="O2012" s="2"/>
      <c r="P2012" s="2"/>
      <c r="Q2012" s="2"/>
      <c r="R2012" s="2"/>
      <c r="S2012" s="2"/>
    </row>
    <row r="2013" spans="1:19" ht="16.5" thickBot="1" x14ac:dyDescent="0.3">
      <c r="A2013" s="2"/>
      <c r="B2013" s="2"/>
      <c r="C2013" s="2"/>
      <c r="D2013" s="2"/>
      <c r="E2013" s="2"/>
      <c r="F2013" s="2"/>
      <c r="G2013" s="2"/>
      <c r="H2013" s="2"/>
      <c r="I2013" s="2"/>
      <c r="J2013" s="2"/>
      <c r="K2013" s="2"/>
      <c r="L2013" s="2"/>
      <c r="M2013" s="2"/>
      <c r="N2013" s="2"/>
      <c r="O2013" s="2"/>
      <c r="P2013" s="2"/>
      <c r="Q2013" s="2"/>
      <c r="R2013" s="2"/>
      <c r="S2013" s="2"/>
    </row>
    <row r="2014" spans="1:19" ht="16.5" thickBot="1" x14ac:dyDescent="0.3">
      <c r="A2014" s="2"/>
      <c r="B2014" s="2"/>
      <c r="C2014" s="2"/>
      <c r="D2014" s="2"/>
      <c r="E2014" s="2"/>
      <c r="F2014" s="2"/>
      <c r="G2014" s="2"/>
      <c r="H2014" s="2"/>
      <c r="I2014" s="2"/>
      <c r="J2014" s="2"/>
      <c r="K2014" s="2"/>
      <c r="L2014" s="2"/>
      <c r="M2014" s="2"/>
      <c r="N2014" s="2"/>
      <c r="O2014" s="2"/>
      <c r="P2014" s="2"/>
      <c r="Q2014" s="2"/>
      <c r="R2014" s="2"/>
      <c r="S2014" s="2"/>
    </row>
    <row r="2015" spans="1:19" ht="16.5" thickBot="1" x14ac:dyDescent="0.3">
      <c r="A2015" s="2"/>
      <c r="B2015" s="2"/>
      <c r="C2015" s="2"/>
      <c r="D2015" s="2"/>
      <c r="E2015" s="2"/>
      <c r="F2015" s="2"/>
      <c r="G2015" s="2"/>
      <c r="H2015" s="2"/>
      <c r="I2015" s="2"/>
      <c r="J2015" s="2"/>
      <c r="K2015" s="2"/>
      <c r="L2015" s="2"/>
      <c r="M2015" s="2"/>
      <c r="N2015" s="2"/>
      <c r="O2015" s="2"/>
      <c r="P2015" s="2"/>
      <c r="Q2015" s="2"/>
      <c r="R2015" s="2"/>
      <c r="S2015" s="2"/>
    </row>
    <row r="2016" spans="1:19" ht="16.5" thickBot="1" x14ac:dyDescent="0.3">
      <c r="A2016" s="2"/>
      <c r="B2016" s="2"/>
      <c r="C2016" s="2"/>
      <c r="D2016" s="2"/>
      <c r="E2016" s="2"/>
      <c r="F2016" s="2"/>
      <c r="G2016" s="2"/>
      <c r="H2016" s="2"/>
      <c r="I2016" s="2"/>
      <c r="J2016" s="2"/>
      <c r="K2016" s="2"/>
      <c r="L2016" s="2"/>
      <c r="M2016" s="2"/>
      <c r="N2016" s="2"/>
      <c r="O2016" s="2"/>
      <c r="P2016" s="2"/>
      <c r="Q2016" s="2"/>
      <c r="R2016" s="2"/>
      <c r="S2016" s="2"/>
    </row>
    <row r="2017" spans="1:19" ht="16.5" thickBot="1" x14ac:dyDescent="0.3">
      <c r="A2017" s="2"/>
      <c r="B2017" s="2"/>
      <c r="C2017" s="2"/>
      <c r="D2017" s="2"/>
      <c r="E2017" s="2"/>
      <c r="F2017" s="2"/>
      <c r="G2017" s="2"/>
      <c r="H2017" s="2"/>
      <c r="I2017" s="2"/>
      <c r="J2017" s="2"/>
      <c r="K2017" s="2"/>
      <c r="L2017" s="2"/>
      <c r="M2017" s="2"/>
      <c r="N2017" s="2"/>
      <c r="O2017" s="2"/>
      <c r="P2017" s="2"/>
      <c r="Q2017" s="2"/>
      <c r="R2017" s="2"/>
      <c r="S2017" s="2"/>
    </row>
    <row r="2018" spans="1:19" ht="16.5" thickBot="1" x14ac:dyDescent="0.3">
      <c r="A2018" s="2"/>
      <c r="B2018" s="2"/>
      <c r="C2018" s="2"/>
      <c r="D2018" s="2"/>
      <c r="E2018" s="2"/>
      <c r="F2018" s="2"/>
      <c r="G2018" s="2"/>
      <c r="H2018" s="2"/>
      <c r="I2018" s="2"/>
      <c r="J2018" s="2"/>
      <c r="K2018" s="2"/>
      <c r="L2018" s="2"/>
      <c r="M2018" s="2"/>
      <c r="N2018" s="2"/>
      <c r="O2018" s="2"/>
      <c r="P2018" s="2"/>
      <c r="Q2018" s="2"/>
      <c r="R2018" s="2"/>
      <c r="S2018" s="2"/>
    </row>
    <row r="2019" spans="1:19" ht="16.5" thickBot="1" x14ac:dyDescent="0.3">
      <c r="A2019" s="2"/>
      <c r="B2019" s="2"/>
      <c r="C2019" s="2"/>
      <c r="D2019" s="2"/>
      <c r="E2019" s="2"/>
      <c r="F2019" s="2"/>
      <c r="G2019" s="2"/>
      <c r="H2019" s="2"/>
      <c r="I2019" s="2"/>
      <c r="J2019" s="2"/>
      <c r="K2019" s="2"/>
      <c r="L2019" s="2"/>
      <c r="M2019" s="2"/>
      <c r="N2019" s="2"/>
      <c r="O2019" s="2"/>
      <c r="P2019" s="2"/>
      <c r="Q2019" s="2"/>
      <c r="R2019" s="2"/>
      <c r="S2019" s="2"/>
    </row>
    <row r="2020" spans="1:19" ht="16.5" thickBot="1" x14ac:dyDescent="0.3">
      <c r="A2020" s="2"/>
      <c r="B2020" s="2"/>
      <c r="C2020" s="2"/>
      <c r="D2020" s="2"/>
      <c r="E2020" s="2"/>
      <c r="F2020" s="2"/>
      <c r="G2020" s="2"/>
      <c r="H2020" s="2"/>
      <c r="I2020" s="2"/>
      <c r="J2020" s="2"/>
      <c r="K2020" s="2"/>
      <c r="L2020" s="2"/>
      <c r="M2020" s="2"/>
      <c r="N2020" s="2"/>
      <c r="O2020" s="2"/>
      <c r="P2020" s="2"/>
      <c r="Q2020" s="2"/>
      <c r="R2020" s="2"/>
      <c r="S2020" s="2"/>
    </row>
    <row r="2021" spans="1:19" ht="16.5" thickBot="1" x14ac:dyDescent="0.3">
      <c r="A2021" s="2"/>
      <c r="B2021" s="2"/>
      <c r="C2021" s="2"/>
      <c r="D2021" s="2"/>
      <c r="E2021" s="2"/>
      <c r="F2021" s="2"/>
      <c r="G2021" s="2"/>
      <c r="H2021" s="2"/>
      <c r="I2021" s="2"/>
      <c r="J2021" s="2"/>
      <c r="K2021" s="2"/>
      <c r="L2021" s="2"/>
      <c r="M2021" s="2"/>
      <c r="N2021" s="2"/>
      <c r="O2021" s="2"/>
      <c r="P2021" s="2"/>
      <c r="Q2021" s="2"/>
      <c r="R2021" s="2"/>
      <c r="S2021" s="2"/>
    </row>
    <row r="2022" spans="1:19" ht="16.5" thickBot="1" x14ac:dyDescent="0.3">
      <c r="A2022" s="2"/>
      <c r="B2022" s="2"/>
      <c r="C2022" s="2"/>
      <c r="D2022" s="2"/>
      <c r="E2022" s="2"/>
      <c r="F2022" s="2"/>
      <c r="G2022" s="2"/>
      <c r="H2022" s="2"/>
      <c r="I2022" s="2"/>
      <c r="J2022" s="2"/>
      <c r="K2022" s="2"/>
      <c r="L2022" s="2"/>
      <c r="M2022" s="2"/>
      <c r="N2022" s="2"/>
      <c r="O2022" s="2"/>
      <c r="P2022" s="2"/>
      <c r="Q2022" s="2"/>
      <c r="R2022" s="2"/>
      <c r="S2022" s="2"/>
    </row>
    <row r="2023" spans="1:19" ht="16.5" thickBot="1" x14ac:dyDescent="0.3">
      <c r="A2023" s="2"/>
      <c r="B2023" s="2"/>
      <c r="C2023" s="2"/>
      <c r="D2023" s="2"/>
      <c r="E2023" s="2"/>
      <c r="F2023" s="2"/>
      <c r="G2023" s="2"/>
      <c r="H2023" s="2"/>
      <c r="I2023" s="2"/>
      <c r="J2023" s="2"/>
      <c r="K2023" s="2"/>
      <c r="L2023" s="2"/>
      <c r="M2023" s="2"/>
      <c r="N2023" s="2"/>
      <c r="O2023" s="2"/>
      <c r="P2023" s="2"/>
      <c r="Q2023" s="2"/>
      <c r="R2023" s="2"/>
      <c r="S2023" s="2"/>
    </row>
    <row r="2024" spans="1:19" ht="16.5" thickBot="1" x14ac:dyDescent="0.3">
      <c r="A2024" s="2"/>
      <c r="B2024" s="2"/>
      <c r="C2024" s="2"/>
      <c r="D2024" s="2"/>
      <c r="E2024" s="2"/>
      <c r="F2024" s="2"/>
      <c r="G2024" s="2"/>
      <c r="H2024" s="2"/>
      <c r="I2024" s="2"/>
      <c r="J2024" s="2"/>
      <c r="K2024" s="2"/>
      <c r="L2024" s="2"/>
      <c r="M2024" s="2"/>
      <c r="N2024" s="2"/>
      <c r="O2024" s="2"/>
      <c r="P2024" s="2"/>
      <c r="Q2024" s="2"/>
      <c r="R2024" s="2"/>
      <c r="S2024" s="2"/>
    </row>
    <row r="2025" spans="1:19" ht="16.5" thickBot="1" x14ac:dyDescent="0.3">
      <c r="A2025" s="2"/>
      <c r="B2025" s="2"/>
      <c r="C2025" s="2"/>
      <c r="D2025" s="2"/>
      <c r="E2025" s="2"/>
      <c r="F2025" s="2"/>
      <c r="G2025" s="2"/>
      <c r="H2025" s="2"/>
      <c r="I2025" s="2"/>
      <c r="J2025" s="2"/>
      <c r="K2025" s="2"/>
      <c r="L2025" s="2"/>
      <c r="M2025" s="2"/>
      <c r="N2025" s="2"/>
      <c r="O2025" s="2"/>
      <c r="P2025" s="2"/>
      <c r="Q2025" s="2"/>
      <c r="R2025" s="2"/>
      <c r="S2025" s="2"/>
    </row>
    <row r="2026" spans="1:19" ht="16.5" thickBot="1" x14ac:dyDescent="0.3">
      <c r="A2026" s="2"/>
      <c r="B2026" s="2"/>
      <c r="C2026" s="2"/>
      <c r="D2026" s="2"/>
      <c r="E2026" s="2"/>
      <c r="F2026" s="2"/>
      <c r="G2026" s="2"/>
      <c r="H2026" s="2"/>
      <c r="I2026" s="2"/>
      <c r="J2026" s="2"/>
      <c r="K2026" s="2"/>
      <c r="L2026" s="2"/>
      <c r="M2026" s="2"/>
      <c r="N2026" s="2"/>
      <c r="O2026" s="2"/>
      <c r="P2026" s="2"/>
      <c r="Q2026" s="2"/>
      <c r="R2026" s="2"/>
      <c r="S2026" s="2"/>
    </row>
    <row r="2027" spans="1:19" ht="16.5" thickBot="1" x14ac:dyDescent="0.3">
      <c r="A2027" s="2"/>
      <c r="B2027" s="2"/>
      <c r="C2027" s="2"/>
      <c r="D2027" s="2"/>
      <c r="E2027" s="2"/>
      <c r="F2027" s="2"/>
      <c r="G2027" s="2"/>
      <c r="H2027" s="2"/>
      <c r="I2027" s="2"/>
      <c r="J2027" s="2"/>
      <c r="K2027" s="2"/>
      <c r="L2027" s="2"/>
      <c r="M2027" s="2"/>
      <c r="N2027" s="2"/>
      <c r="O2027" s="2"/>
      <c r="P2027" s="2"/>
      <c r="Q2027" s="2"/>
      <c r="R2027" s="2"/>
      <c r="S2027" s="2"/>
    </row>
    <row r="2028" spans="1:19" ht="16.5" thickBot="1" x14ac:dyDescent="0.3">
      <c r="A2028" s="2"/>
      <c r="B2028" s="2"/>
      <c r="C2028" s="2"/>
      <c r="D2028" s="2"/>
      <c r="E2028" s="2"/>
      <c r="F2028" s="2"/>
      <c r="G2028" s="2"/>
      <c r="H2028" s="2"/>
      <c r="I2028" s="2"/>
      <c r="J2028" s="2"/>
      <c r="K2028" s="2"/>
      <c r="L2028" s="2"/>
      <c r="M2028" s="2"/>
      <c r="N2028" s="2"/>
      <c r="O2028" s="2"/>
      <c r="P2028" s="2"/>
      <c r="Q2028" s="2"/>
      <c r="R2028" s="2"/>
      <c r="S2028" s="2"/>
    </row>
    <row r="2029" spans="1:19" ht="16.5" thickBot="1" x14ac:dyDescent="0.3">
      <c r="A2029" s="2"/>
      <c r="B2029" s="2"/>
      <c r="C2029" s="2"/>
      <c r="D2029" s="2"/>
      <c r="E2029" s="2"/>
      <c r="F2029" s="2"/>
      <c r="G2029" s="2"/>
      <c r="H2029" s="2"/>
      <c r="I2029" s="2"/>
      <c r="J2029" s="2"/>
      <c r="K2029" s="2"/>
      <c r="L2029" s="2"/>
      <c r="M2029" s="2"/>
      <c r="N2029" s="2"/>
      <c r="O2029" s="2"/>
      <c r="P2029" s="2"/>
      <c r="Q2029" s="2"/>
      <c r="R2029" s="2"/>
      <c r="S2029" s="2"/>
    </row>
    <row r="2030" spans="1:19" ht="16.5" thickBot="1" x14ac:dyDescent="0.3">
      <c r="A2030" s="2"/>
      <c r="B2030" s="2"/>
      <c r="C2030" s="2"/>
      <c r="D2030" s="2"/>
      <c r="E2030" s="2"/>
      <c r="F2030" s="2"/>
      <c r="G2030" s="2"/>
      <c r="H2030" s="2"/>
      <c r="I2030" s="2"/>
      <c r="J2030" s="2"/>
      <c r="K2030" s="2"/>
      <c r="L2030" s="2"/>
      <c r="M2030" s="2"/>
      <c r="N2030" s="2"/>
      <c r="O2030" s="2"/>
      <c r="P2030" s="2"/>
      <c r="Q2030" s="2"/>
      <c r="R2030" s="2"/>
      <c r="S2030" s="2"/>
    </row>
    <row r="2031" spans="1:19" ht="16.5" thickBot="1" x14ac:dyDescent="0.3">
      <c r="A2031" s="2"/>
      <c r="B2031" s="2"/>
      <c r="C2031" s="2"/>
      <c r="D2031" s="2"/>
      <c r="E2031" s="2"/>
      <c r="F2031" s="2"/>
      <c r="G2031" s="2"/>
      <c r="H2031" s="2"/>
      <c r="I2031" s="2"/>
      <c r="J2031" s="2"/>
      <c r="K2031" s="2"/>
      <c r="L2031" s="2"/>
      <c r="M2031" s="2"/>
      <c r="N2031" s="2"/>
      <c r="O2031" s="2"/>
      <c r="P2031" s="2"/>
      <c r="Q2031" s="2"/>
      <c r="R2031" s="2"/>
      <c r="S2031" s="2"/>
    </row>
    <row r="2032" spans="1:19" ht="16.5" thickBot="1" x14ac:dyDescent="0.3">
      <c r="A2032" s="2"/>
      <c r="B2032" s="2"/>
      <c r="C2032" s="2"/>
      <c r="D2032" s="2"/>
      <c r="E2032" s="2"/>
      <c r="F2032" s="2"/>
      <c r="G2032" s="2"/>
      <c r="H2032" s="2"/>
      <c r="I2032" s="2"/>
      <c r="J2032" s="2"/>
      <c r="K2032" s="2"/>
      <c r="L2032" s="2"/>
      <c r="M2032" s="2"/>
      <c r="N2032" s="2"/>
      <c r="O2032" s="2"/>
      <c r="P2032" s="2"/>
      <c r="Q2032" s="2"/>
      <c r="R2032" s="2"/>
      <c r="S2032" s="2"/>
    </row>
    <row r="2033" spans="1:19" ht="16.5" thickBot="1" x14ac:dyDescent="0.3">
      <c r="A2033" s="2"/>
      <c r="B2033" s="2"/>
      <c r="C2033" s="2"/>
      <c r="D2033" s="2"/>
      <c r="E2033" s="2"/>
      <c r="F2033" s="2"/>
      <c r="G2033" s="2"/>
      <c r="H2033" s="2"/>
      <c r="I2033" s="2"/>
      <c r="J2033" s="2"/>
      <c r="K2033" s="2"/>
      <c r="L2033" s="2"/>
      <c r="M2033" s="2"/>
      <c r="N2033" s="2"/>
      <c r="O2033" s="2"/>
      <c r="P2033" s="2"/>
      <c r="Q2033" s="2"/>
      <c r="R2033" s="2"/>
      <c r="S2033" s="2"/>
    </row>
    <row r="2034" spans="1:19" ht="16.5" thickBot="1" x14ac:dyDescent="0.3">
      <c r="A2034" s="2"/>
      <c r="B2034" s="2"/>
      <c r="C2034" s="2"/>
      <c r="D2034" s="2"/>
      <c r="E2034" s="2"/>
      <c r="F2034" s="2"/>
      <c r="G2034" s="2"/>
      <c r="H2034" s="2"/>
      <c r="I2034" s="2"/>
      <c r="J2034" s="2"/>
      <c r="K2034" s="2"/>
      <c r="L2034" s="2"/>
      <c r="M2034" s="2"/>
      <c r="N2034" s="2"/>
      <c r="O2034" s="2"/>
      <c r="P2034" s="2"/>
      <c r="Q2034" s="2"/>
      <c r="R2034" s="2"/>
      <c r="S2034" s="2"/>
    </row>
    <row r="2035" spans="1:19" ht="16.5" thickBot="1" x14ac:dyDescent="0.3">
      <c r="A2035" s="2"/>
      <c r="B2035" s="2"/>
      <c r="C2035" s="2"/>
      <c r="D2035" s="2"/>
      <c r="E2035" s="2"/>
      <c r="F2035" s="2"/>
      <c r="G2035" s="2"/>
      <c r="H2035" s="2"/>
      <c r="I2035" s="2"/>
      <c r="J2035" s="2"/>
      <c r="K2035" s="2"/>
      <c r="L2035" s="2"/>
      <c r="M2035" s="2"/>
      <c r="N2035" s="2"/>
      <c r="O2035" s="2"/>
      <c r="P2035" s="2"/>
      <c r="Q2035" s="2"/>
      <c r="R2035" s="2"/>
      <c r="S2035" s="2"/>
    </row>
    <row r="2036" spans="1:19" ht="16.5" thickBot="1" x14ac:dyDescent="0.3">
      <c r="A2036" s="2"/>
      <c r="B2036" s="2"/>
      <c r="C2036" s="2"/>
      <c r="D2036" s="2"/>
      <c r="E2036" s="2"/>
      <c r="F2036" s="2"/>
      <c r="G2036" s="2"/>
      <c r="H2036" s="2"/>
      <c r="I2036" s="2"/>
      <c r="J2036" s="2"/>
      <c r="K2036" s="2"/>
      <c r="L2036" s="2"/>
      <c r="M2036" s="2"/>
      <c r="N2036" s="2"/>
      <c r="O2036" s="2"/>
      <c r="P2036" s="2"/>
      <c r="Q2036" s="2"/>
      <c r="R2036" s="2"/>
      <c r="S2036" s="2"/>
    </row>
    <row r="2037" spans="1:19" ht="16.5" thickBot="1" x14ac:dyDescent="0.3">
      <c r="A2037" s="2"/>
      <c r="B2037" s="2"/>
      <c r="C2037" s="2"/>
      <c r="D2037" s="2"/>
      <c r="E2037" s="2"/>
      <c r="F2037" s="2"/>
      <c r="G2037" s="2"/>
      <c r="H2037" s="2"/>
      <c r="I2037" s="2"/>
      <c r="J2037" s="2"/>
      <c r="K2037" s="2"/>
      <c r="L2037" s="2"/>
      <c r="M2037" s="2"/>
      <c r="N2037" s="2"/>
      <c r="O2037" s="2"/>
      <c r="P2037" s="2"/>
      <c r="Q2037" s="2"/>
      <c r="R2037" s="2"/>
      <c r="S2037" s="2"/>
    </row>
    <row r="2038" spans="1:19" ht="16.5" thickBot="1" x14ac:dyDescent="0.3">
      <c r="A2038" s="2"/>
      <c r="B2038" s="2"/>
      <c r="C2038" s="2"/>
      <c r="D2038" s="2"/>
      <c r="E2038" s="2"/>
      <c r="F2038" s="2"/>
      <c r="G2038" s="2"/>
      <c r="H2038" s="2"/>
      <c r="I2038" s="2"/>
      <c r="J2038" s="2"/>
      <c r="K2038" s="2"/>
      <c r="L2038" s="2"/>
      <c r="M2038" s="2"/>
      <c r="N2038" s="2"/>
      <c r="O2038" s="2"/>
      <c r="P2038" s="2"/>
      <c r="Q2038" s="2"/>
      <c r="R2038" s="2"/>
      <c r="S2038" s="2"/>
    </row>
    <row r="2039" spans="1:19" ht="16.5" thickBot="1" x14ac:dyDescent="0.3">
      <c r="A2039" s="2"/>
      <c r="B2039" s="2"/>
      <c r="C2039" s="2"/>
      <c r="D2039" s="2"/>
      <c r="E2039" s="2"/>
      <c r="F2039" s="2"/>
      <c r="G2039" s="2"/>
      <c r="H2039" s="2"/>
      <c r="I2039" s="2"/>
      <c r="J2039" s="2"/>
      <c r="K2039" s="2"/>
      <c r="L2039" s="2"/>
      <c r="M2039" s="2"/>
      <c r="N2039" s="2"/>
      <c r="O2039" s="2"/>
      <c r="P2039" s="2"/>
      <c r="Q2039" s="2"/>
      <c r="R2039" s="2"/>
      <c r="S2039" s="2"/>
    </row>
    <row r="2040" spans="1:19" ht="16.5" thickBot="1" x14ac:dyDescent="0.3">
      <c r="A2040" s="2"/>
      <c r="B2040" s="2"/>
      <c r="C2040" s="2"/>
      <c r="D2040" s="2"/>
      <c r="E2040" s="2"/>
      <c r="F2040" s="2"/>
      <c r="G2040" s="2"/>
      <c r="H2040" s="2"/>
      <c r="I2040" s="2"/>
      <c r="J2040" s="2"/>
      <c r="K2040" s="2"/>
      <c r="L2040" s="2"/>
      <c r="M2040" s="2"/>
      <c r="N2040" s="2"/>
      <c r="O2040" s="2"/>
      <c r="P2040" s="2"/>
      <c r="Q2040" s="2"/>
      <c r="R2040" s="2"/>
      <c r="S2040" s="2"/>
    </row>
    <row r="2041" spans="1:19" ht="16.5" thickBot="1" x14ac:dyDescent="0.3">
      <c r="A2041" s="2"/>
      <c r="B2041" s="2"/>
      <c r="C2041" s="2"/>
      <c r="D2041" s="2"/>
      <c r="E2041" s="2"/>
      <c r="F2041" s="2"/>
      <c r="G2041" s="2"/>
      <c r="H2041" s="2"/>
      <c r="I2041" s="2"/>
      <c r="J2041" s="2"/>
      <c r="K2041" s="2"/>
      <c r="L2041" s="2"/>
      <c r="M2041" s="2"/>
      <c r="N2041" s="2"/>
      <c r="O2041" s="2"/>
      <c r="P2041" s="2"/>
      <c r="Q2041" s="2"/>
      <c r="R2041" s="2"/>
      <c r="S2041" s="2"/>
    </row>
    <row r="2042" spans="1:19" ht="16.5" thickBot="1" x14ac:dyDescent="0.3">
      <c r="A2042" s="2"/>
      <c r="B2042" s="2"/>
      <c r="C2042" s="2"/>
      <c r="D2042" s="2"/>
      <c r="E2042" s="2"/>
      <c r="F2042" s="2"/>
      <c r="G2042" s="2"/>
      <c r="H2042" s="2"/>
      <c r="I2042" s="2"/>
      <c r="J2042" s="2"/>
      <c r="K2042" s="2"/>
      <c r="L2042" s="2"/>
      <c r="M2042" s="2"/>
      <c r="N2042" s="2"/>
      <c r="O2042" s="2"/>
      <c r="P2042" s="2"/>
      <c r="Q2042" s="2"/>
      <c r="R2042" s="2"/>
      <c r="S2042" s="2"/>
    </row>
    <row r="2043" spans="1:19" ht="16.5" thickBot="1" x14ac:dyDescent="0.3">
      <c r="A2043" s="2"/>
      <c r="B2043" s="2"/>
      <c r="C2043" s="2"/>
      <c r="D2043" s="2"/>
      <c r="E2043" s="2"/>
      <c r="F2043" s="2"/>
      <c r="G2043" s="2"/>
      <c r="H2043" s="2"/>
      <c r="I2043" s="2"/>
      <c r="J2043" s="2"/>
      <c r="K2043" s="2"/>
      <c r="L2043" s="2"/>
      <c r="M2043" s="2"/>
      <c r="N2043" s="2"/>
      <c r="O2043" s="2"/>
      <c r="P2043" s="2"/>
      <c r="Q2043" s="2"/>
      <c r="R2043" s="2"/>
      <c r="S2043" s="2"/>
    </row>
    <row r="2044" spans="1:19" ht="16.5" thickBot="1" x14ac:dyDescent="0.3">
      <c r="A2044" s="2"/>
      <c r="B2044" s="2"/>
      <c r="C2044" s="2"/>
      <c r="D2044" s="2"/>
      <c r="E2044" s="2"/>
      <c r="F2044" s="2"/>
      <c r="G2044" s="2"/>
      <c r="H2044" s="2"/>
      <c r="I2044" s="2"/>
      <c r="J2044" s="2"/>
      <c r="K2044" s="2"/>
      <c r="L2044" s="2"/>
      <c r="M2044" s="2"/>
      <c r="N2044" s="2"/>
      <c r="O2044" s="2"/>
      <c r="P2044" s="2"/>
      <c r="Q2044" s="2"/>
      <c r="R2044" s="2"/>
      <c r="S2044" s="2"/>
    </row>
    <row r="2045" spans="1:19" ht="16.5" thickBot="1" x14ac:dyDescent="0.3">
      <c r="A2045" s="2"/>
      <c r="B2045" s="2"/>
      <c r="C2045" s="2"/>
      <c r="D2045" s="2"/>
      <c r="E2045" s="2"/>
      <c r="F2045" s="2"/>
      <c r="G2045" s="2"/>
      <c r="H2045" s="2"/>
      <c r="I2045" s="2"/>
      <c r="J2045" s="2"/>
      <c r="K2045" s="2"/>
      <c r="L2045" s="2"/>
      <c r="M2045" s="2"/>
      <c r="N2045" s="2"/>
      <c r="O2045" s="2"/>
      <c r="P2045" s="2"/>
      <c r="Q2045" s="2"/>
      <c r="R2045" s="2"/>
      <c r="S2045" s="2"/>
    </row>
    <row r="2046" spans="1:19" ht="16.5" thickBot="1" x14ac:dyDescent="0.3">
      <c r="A2046" s="2"/>
      <c r="B2046" s="2"/>
      <c r="C2046" s="2"/>
      <c r="D2046" s="2"/>
      <c r="E2046" s="2"/>
      <c r="F2046" s="2"/>
      <c r="G2046" s="2"/>
      <c r="H2046" s="2"/>
      <c r="I2046" s="2"/>
      <c r="J2046" s="2"/>
      <c r="K2046" s="2"/>
      <c r="L2046" s="2"/>
      <c r="M2046" s="2"/>
      <c r="N2046" s="2"/>
      <c r="O2046" s="2"/>
      <c r="P2046" s="2"/>
      <c r="Q2046" s="2"/>
      <c r="R2046" s="2"/>
      <c r="S2046" s="2"/>
    </row>
    <row r="2047" spans="1:19" ht="16.5" thickBot="1" x14ac:dyDescent="0.3">
      <c r="A2047" s="2"/>
      <c r="B2047" s="2"/>
      <c r="C2047" s="2"/>
      <c r="D2047" s="2"/>
      <c r="E2047" s="2"/>
      <c r="F2047" s="2"/>
      <c r="G2047" s="2"/>
      <c r="H2047" s="2"/>
      <c r="I2047" s="2"/>
      <c r="J2047" s="2"/>
      <c r="K2047" s="2"/>
      <c r="L2047" s="2"/>
      <c r="M2047" s="2"/>
      <c r="N2047" s="2"/>
      <c r="O2047" s="2"/>
      <c r="P2047" s="2"/>
      <c r="Q2047" s="2"/>
      <c r="R2047" s="2"/>
      <c r="S2047" s="2"/>
    </row>
    <row r="2048" spans="1:19" ht="16.5" thickBot="1" x14ac:dyDescent="0.3">
      <c r="A2048" s="2"/>
      <c r="B2048" s="2"/>
      <c r="C2048" s="2"/>
      <c r="D2048" s="2"/>
      <c r="E2048" s="2"/>
      <c r="F2048" s="2"/>
      <c r="G2048" s="2"/>
      <c r="H2048" s="2"/>
      <c r="I2048" s="2"/>
      <c r="J2048" s="2"/>
      <c r="K2048" s="2"/>
      <c r="L2048" s="2"/>
      <c r="M2048" s="2"/>
      <c r="N2048" s="2"/>
      <c r="O2048" s="2"/>
      <c r="P2048" s="2"/>
      <c r="Q2048" s="2"/>
      <c r="R2048" s="2"/>
      <c r="S2048" s="2"/>
    </row>
    <row r="2049" spans="1:19" ht="16.5" thickBot="1" x14ac:dyDescent="0.3">
      <c r="A2049" s="2"/>
      <c r="B2049" s="2"/>
      <c r="C2049" s="2"/>
      <c r="D2049" s="2"/>
      <c r="E2049" s="2"/>
      <c r="F2049" s="2"/>
      <c r="G2049" s="2"/>
      <c r="H2049" s="2"/>
      <c r="I2049" s="2"/>
      <c r="J2049" s="2"/>
      <c r="K2049" s="2"/>
      <c r="L2049" s="2"/>
      <c r="M2049" s="2"/>
      <c r="N2049" s="2"/>
      <c r="O2049" s="2"/>
      <c r="P2049" s="2"/>
      <c r="Q2049" s="2"/>
      <c r="R2049" s="2"/>
      <c r="S2049" s="2"/>
    </row>
    <row r="2050" spans="1:19" ht="16.5" thickBot="1" x14ac:dyDescent="0.3">
      <c r="A2050" s="2"/>
      <c r="B2050" s="2"/>
      <c r="C2050" s="2"/>
      <c r="D2050" s="2"/>
      <c r="E2050" s="2"/>
      <c r="F2050" s="2"/>
      <c r="G2050" s="2"/>
      <c r="H2050" s="2"/>
      <c r="I2050" s="2"/>
      <c r="J2050" s="2"/>
      <c r="K2050" s="2"/>
      <c r="L2050" s="2"/>
      <c r="M2050" s="2"/>
      <c r="N2050" s="2"/>
      <c r="O2050" s="2"/>
      <c r="P2050" s="2"/>
      <c r="Q2050" s="2"/>
      <c r="R2050" s="2"/>
      <c r="S2050" s="2"/>
    </row>
    <row r="2051" spans="1:19" ht="16.5" thickBot="1" x14ac:dyDescent="0.3">
      <c r="A2051" s="2"/>
      <c r="B2051" s="2"/>
      <c r="C2051" s="2"/>
      <c r="D2051" s="2"/>
      <c r="E2051" s="2"/>
      <c r="F2051" s="2"/>
      <c r="G2051" s="2"/>
      <c r="H2051" s="2"/>
      <c r="I2051" s="2"/>
      <c r="J2051" s="2"/>
      <c r="K2051" s="2"/>
      <c r="L2051" s="2"/>
      <c r="M2051" s="2"/>
      <c r="N2051" s="2"/>
      <c r="O2051" s="2"/>
      <c r="P2051" s="2"/>
      <c r="Q2051" s="2"/>
      <c r="R2051" s="2"/>
      <c r="S2051" s="2"/>
    </row>
    <row r="2052" spans="1:19" ht="16.5" thickBot="1" x14ac:dyDescent="0.3">
      <c r="A2052" s="2"/>
      <c r="B2052" s="2"/>
      <c r="C2052" s="2"/>
      <c r="D2052" s="2"/>
      <c r="E2052" s="2"/>
      <c r="F2052" s="2"/>
      <c r="G2052" s="2"/>
      <c r="H2052" s="2"/>
      <c r="I2052" s="2"/>
      <c r="J2052" s="2"/>
      <c r="K2052" s="2"/>
      <c r="L2052" s="2"/>
      <c r="M2052" s="2"/>
      <c r="N2052" s="2"/>
      <c r="O2052" s="2"/>
      <c r="P2052" s="2"/>
      <c r="Q2052" s="2"/>
      <c r="R2052" s="2"/>
      <c r="S2052" s="2"/>
    </row>
    <row r="2053" spans="1:19" ht="16.5" thickBot="1" x14ac:dyDescent="0.3">
      <c r="A2053" s="2"/>
      <c r="B2053" s="2"/>
      <c r="C2053" s="2"/>
      <c r="D2053" s="2"/>
      <c r="E2053" s="2"/>
      <c r="F2053" s="2"/>
      <c r="G2053" s="2"/>
      <c r="H2053" s="2"/>
      <c r="I2053" s="2"/>
      <c r="J2053" s="2"/>
      <c r="K2053" s="2"/>
      <c r="L2053" s="2"/>
      <c r="M2053" s="2"/>
      <c r="N2053" s="2"/>
      <c r="O2053" s="2"/>
      <c r="P2053" s="2"/>
      <c r="Q2053" s="2"/>
      <c r="R2053" s="2"/>
      <c r="S2053" s="2"/>
    </row>
    <row r="2054" spans="1:19" ht="16.5" thickBot="1" x14ac:dyDescent="0.3">
      <c r="A2054" s="2"/>
      <c r="B2054" s="2"/>
      <c r="C2054" s="2"/>
      <c r="D2054" s="2"/>
      <c r="E2054" s="2"/>
      <c r="F2054" s="2"/>
      <c r="G2054" s="2"/>
      <c r="H2054" s="2"/>
      <c r="I2054" s="2"/>
      <c r="J2054" s="2"/>
      <c r="K2054" s="2"/>
      <c r="L2054" s="2"/>
      <c r="M2054" s="2"/>
      <c r="N2054" s="2"/>
      <c r="O2054" s="2"/>
      <c r="P2054" s="2"/>
      <c r="Q2054" s="2"/>
      <c r="R2054" s="2"/>
      <c r="S2054" s="2"/>
    </row>
    <row r="2055" spans="1:19" ht="16.5" thickBot="1" x14ac:dyDescent="0.3">
      <c r="A2055" s="2"/>
      <c r="B2055" s="2"/>
      <c r="C2055" s="2"/>
      <c r="D2055" s="2"/>
      <c r="E2055" s="2"/>
      <c r="F2055" s="2"/>
      <c r="G2055" s="2"/>
      <c r="H2055" s="2"/>
      <c r="I2055" s="2"/>
      <c r="J2055" s="2"/>
      <c r="K2055" s="2"/>
      <c r="L2055" s="2"/>
      <c r="M2055" s="2"/>
      <c r="N2055" s="2"/>
      <c r="O2055" s="2"/>
      <c r="P2055" s="2"/>
      <c r="Q2055" s="2"/>
      <c r="R2055" s="2"/>
      <c r="S2055" s="2"/>
    </row>
    <row r="2056" spans="1:19" ht="16.5" thickBot="1" x14ac:dyDescent="0.3">
      <c r="A2056" s="2"/>
      <c r="B2056" s="2"/>
      <c r="C2056" s="2"/>
      <c r="D2056" s="2"/>
      <c r="E2056" s="2"/>
      <c r="F2056" s="2"/>
      <c r="G2056" s="2"/>
      <c r="H2056" s="2"/>
      <c r="I2056" s="2"/>
      <c r="J2056" s="2"/>
      <c r="K2056" s="2"/>
      <c r="L2056" s="2"/>
      <c r="M2056" s="2"/>
      <c r="N2056" s="2"/>
      <c r="O2056" s="2"/>
      <c r="P2056" s="2"/>
      <c r="Q2056" s="2"/>
      <c r="R2056" s="2"/>
      <c r="S2056" s="2"/>
    </row>
    <row r="2057" spans="1:19" ht="16.5" thickBot="1" x14ac:dyDescent="0.3">
      <c r="A2057" s="2"/>
      <c r="B2057" s="2"/>
      <c r="C2057" s="2"/>
      <c r="D2057" s="2"/>
      <c r="E2057" s="2"/>
      <c r="F2057" s="2"/>
      <c r="G2057" s="2"/>
      <c r="H2057" s="2"/>
      <c r="I2057" s="2"/>
      <c r="J2057" s="2"/>
      <c r="K2057" s="2"/>
      <c r="L2057" s="2"/>
      <c r="M2057" s="2"/>
      <c r="N2057" s="2"/>
      <c r="O2057" s="2"/>
      <c r="P2057" s="2"/>
      <c r="Q2057" s="2"/>
      <c r="R2057" s="2"/>
      <c r="S2057" s="2"/>
    </row>
    <row r="2058" spans="1:19" ht="16.5" thickBot="1" x14ac:dyDescent="0.3">
      <c r="A2058" s="2"/>
      <c r="B2058" s="2"/>
      <c r="C2058" s="2"/>
      <c r="D2058" s="2"/>
      <c r="E2058" s="2"/>
      <c r="F2058" s="2"/>
      <c r="G2058" s="2"/>
      <c r="H2058" s="2"/>
      <c r="I2058" s="2"/>
      <c r="J2058" s="2"/>
      <c r="K2058" s="2"/>
      <c r="L2058" s="2"/>
      <c r="M2058" s="2"/>
      <c r="N2058" s="2"/>
      <c r="O2058" s="2"/>
      <c r="P2058" s="2"/>
      <c r="Q2058" s="2"/>
      <c r="R2058" s="2"/>
      <c r="S2058" s="2"/>
    </row>
    <row r="2059" spans="1:19" ht="16.5" thickBot="1" x14ac:dyDescent="0.3">
      <c r="A2059" s="2"/>
      <c r="B2059" s="2"/>
      <c r="C2059" s="2"/>
      <c r="D2059" s="2"/>
      <c r="E2059" s="2"/>
      <c r="F2059" s="2"/>
      <c r="G2059" s="2"/>
      <c r="H2059" s="2"/>
      <c r="I2059" s="2"/>
      <c r="J2059" s="2"/>
      <c r="K2059" s="2"/>
      <c r="L2059" s="2"/>
      <c r="M2059" s="2"/>
      <c r="N2059" s="2"/>
      <c r="O2059" s="2"/>
      <c r="P2059" s="2"/>
      <c r="Q2059" s="2"/>
      <c r="R2059" s="2"/>
      <c r="S2059" s="2"/>
    </row>
    <row r="2060" spans="1:19" ht="16.5" thickBot="1" x14ac:dyDescent="0.3">
      <c r="A2060" s="2"/>
      <c r="B2060" s="2"/>
      <c r="C2060" s="2"/>
      <c r="D2060" s="2"/>
      <c r="E2060" s="2"/>
      <c r="F2060" s="2"/>
      <c r="G2060" s="2"/>
      <c r="H2060" s="2"/>
      <c r="I2060" s="2"/>
      <c r="J2060" s="2"/>
      <c r="K2060" s="2"/>
      <c r="L2060" s="2"/>
      <c r="M2060" s="2"/>
      <c r="N2060" s="2"/>
      <c r="O2060" s="2"/>
      <c r="P2060" s="2"/>
      <c r="Q2060" s="2"/>
      <c r="R2060" s="2"/>
      <c r="S2060" s="2"/>
    </row>
    <row r="2061" spans="1:19" ht="16.5" thickBot="1" x14ac:dyDescent="0.3">
      <c r="A2061" s="2"/>
      <c r="B2061" s="2"/>
      <c r="C2061" s="2"/>
      <c r="D2061" s="2"/>
      <c r="E2061" s="2"/>
      <c r="F2061" s="2"/>
      <c r="G2061" s="2"/>
      <c r="H2061" s="2"/>
      <c r="I2061" s="2"/>
      <c r="J2061" s="2"/>
      <c r="K2061" s="2"/>
      <c r="L2061" s="2"/>
      <c r="M2061" s="2"/>
      <c r="N2061" s="2"/>
      <c r="O2061" s="2"/>
      <c r="P2061" s="2"/>
      <c r="Q2061" s="2"/>
      <c r="R2061" s="2"/>
      <c r="S2061" s="2"/>
    </row>
    <row r="2062" spans="1:19" ht="16.5" thickBot="1" x14ac:dyDescent="0.3">
      <c r="A2062" s="2"/>
      <c r="B2062" s="2"/>
      <c r="C2062" s="2"/>
      <c r="D2062" s="2"/>
      <c r="E2062" s="2"/>
      <c r="F2062" s="2"/>
      <c r="G2062" s="2"/>
      <c r="H2062" s="2"/>
      <c r="I2062" s="2"/>
      <c r="J2062" s="2"/>
      <c r="K2062" s="2"/>
      <c r="L2062" s="2"/>
      <c r="M2062" s="2"/>
      <c r="N2062" s="2"/>
      <c r="O2062" s="2"/>
      <c r="P2062" s="2"/>
      <c r="Q2062" s="2"/>
      <c r="R2062" s="2"/>
      <c r="S2062" s="2"/>
    </row>
    <row r="2063" spans="1:19" ht="16.5" thickBot="1" x14ac:dyDescent="0.3">
      <c r="A2063" s="2"/>
      <c r="B2063" s="2"/>
      <c r="C2063" s="2"/>
      <c r="D2063" s="2"/>
      <c r="E2063" s="2"/>
      <c r="F2063" s="2"/>
      <c r="G2063" s="2"/>
      <c r="H2063" s="2"/>
      <c r="I2063" s="2"/>
      <c r="J2063" s="2"/>
      <c r="K2063" s="2"/>
      <c r="L2063" s="2"/>
      <c r="M2063" s="2"/>
      <c r="N2063" s="2"/>
      <c r="O2063" s="2"/>
      <c r="P2063" s="2"/>
      <c r="Q2063" s="2"/>
      <c r="R2063" s="2"/>
      <c r="S2063" s="2"/>
    </row>
    <row r="2064" spans="1:19" ht="16.5" thickBot="1" x14ac:dyDescent="0.3">
      <c r="A2064" s="2"/>
      <c r="B2064" s="2"/>
      <c r="C2064" s="2"/>
      <c r="D2064" s="2"/>
      <c r="E2064" s="2"/>
      <c r="F2064" s="2"/>
      <c r="G2064" s="2"/>
      <c r="H2064" s="2"/>
      <c r="I2064" s="2"/>
      <c r="J2064" s="2"/>
      <c r="K2064" s="2"/>
      <c r="L2064" s="2"/>
      <c r="M2064" s="2"/>
      <c r="N2064" s="2"/>
      <c r="O2064" s="2"/>
      <c r="P2064" s="2"/>
      <c r="Q2064" s="2"/>
      <c r="R2064" s="2"/>
      <c r="S2064" s="2"/>
    </row>
    <row r="2065" spans="1:19" ht="16.5" thickBot="1" x14ac:dyDescent="0.3">
      <c r="A2065" s="2"/>
      <c r="B2065" s="2"/>
      <c r="C2065" s="2"/>
      <c r="D2065" s="2"/>
      <c r="E2065" s="2"/>
      <c r="F2065" s="2"/>
      <c r="G2065" s="2"/>
      <c r="H2065" s="2"/>
      <c r="I2065" s="2"/>
      <c r="J2065" s="2"/>
      <c r="K2065" s="2"/>
      <c r="L2065" s="2"/>
      <c r="M2065" s="2"/>
      <c r="N2065" s="2"/>
      <c r="O2065" s="2"/>
      <c r="P2065" s="2"/>
      <c r="Q2065" s="2"/>
      <c r="R2065" s="2"/>
      <c r="S2065" s="2"/>
    </row>
    <row r="2066" spans="1:19" ht="16.5" thickBot="1" x14ac:dyDescent="0.3">
      <c r="A2066" s="2"/>
      <c r="B2066" s="2"/>
      <c r="C2066" s="2"/>
      <c r="D2066" s="2"/>
      <c r="E2066" s="2"/>
      <c r="F2066" s="2"/>
      <c r="G2066" s="2"/>
      <c r="H2066" s="2"/>
      <c r="I2066" s="2"/>
      <c r="J2066" s="2"/>
      <c r="K2066" s="2"/>
      <c r="L2066" s="2"/>
      <c r="M2066" s="2"/>
      <c r="N2066" s="2"/>
      <c r="O2066" s="2"/>
      <c r="P2066" s="2"/>
      <c r="Q2066" s="2"/>
      <c r="R2066" s="2"/>
      <c r="S2066" s="2"/>
    </row>
    <row r="2067" spans="1:19" ht="16.5" thickBot="1" x14ac:dyDescent="0.3">
      <c r="A2067" s="2"/>
      <c r="B2067" s="2"/>
      <c r="C2067" s="2"/>
      <c r="D2067" s="2"/>
      <c r="E2067" s="2"/>
      <c r="F2067" s="2"/>
      <c r="G2067" s="2"/>
      <c r="H2067" s="2"/>
      <c r="I2067" s="2"/>
      <c r="J2067" s="2"/>
      <c r="K2067" s="2"/>
      <c r="L2067" s="2"/>
      <c r="M2067" s="2"/>
      <c r="N2067" s="2"/>
      <c r="O2067" s="2"/>
      <c r="P2067" s="2"/>
      <c r="Q2067" s="2"/>
      <c r="R2067" s="2"/>
      <c r="S2067" s="2"/>
    </row>
    <row r="2068" spans="1:19" ht="16.5" thickBot="1" x14ac:dyDescent="0.3">
      <c r="A2068" s="2"/>
      <c r="B2068" s="2"/>
      <c r="C2068" s="2"/>
      <c r="D2068" s="2"/>
      <c r="E2068" s="2"/>
      <c r="F2068" s="2"/>
      <c r="G2068" s="2"/>
      <c r="H2068" s="2"/>
      <c r="I2068" s="2"/>
      <c r="J2068" s="2"/>
      <c r="K2068" s="2"/>
      <c r="L2068" s="2"/>
      <c r="M2068" s="2"/>
      <c r="N2068" s="2"/>
      <c r="O2068" s="2"/>
      <c r="P2068" s="2"/>
      <c r="Q2068" s="2"/>
      <c r="R2068" s="2"/>
      <c r="S2068" s="2"/>
    </row>
    <row r="2069" spans="1:19" ht="16.5" thickBot="1" x14ac:dyDescent="0.3">
      <c r="A2069" s="2"/>
      <c r="B2069" s="2"/>
      <c r="C2069" s="2"/>
      <c r="D2069" s="2"/>
      <c r="E2069" s="2"/>
      <c r="F2069" s="2"/>
      <c r="G2069" s="2"/>
      <c r="H2069" s="2"/>
      <c r="I2069" s="2"/>
      <c r="J2069" s="2"/>
      <c r="K2069" s="2"/>
      <c r="L2069" s="2"/>
      <c r="M2069" s="2"/>
      <c r="N2069" s="2"/>
      <c r="O2069" s="2"/>
      <c r="P2069" s="2"/>
      <c r="Q2069" s="2"/>
      <c r="R2069" s="2"/>
      <c r="S2069" s="2"/>
    </row>
    <row r="2070" spans="1:19" ht="16.5" thickBot="1" x14ac:dyDescent="0.3">
      <c r="A2070" s="2"/>
      <c r="B2070" s="2"/>
      <c r="C2070" s="2"/>
      <c r="D2070" s="2"/>
      <c r="E2070" s="2"/>
      <c r="F2070" s="2"/>
      <c r="G2070" s="2"/>
      <c r="H2070" s="2"/>
      <c r="I2070" s="2"/>
      <c r="J2070" s="2"/>
      <c r="K2070" s="2"/>
      <c r="L2070" s="2"/>
      <c r="M2070" s="2"/>
      <c r="N2070" s="2"/>
      <c r="O2070" s="2"/>
      <c r="P2070" s="2"/>
      <c r="Q2070" s="2"/>
      <c r="R2070" s="2"/>
      <c r="S2070" s="2"/>
    </row>
    <row r="2071" spans="1:19" ht="16.5" thickBot="1" x14ac:dyDescent="0.3">
      <c r="A2071" s="2"/>
      <c r="B2071" s="2"/>
      <c r="C2071" s="2"/>
      <c r="D2071" s="2"/>
      <c r="E2071" s="2"/>
      <c r="F2071" s="2"/>
      <c r="G2071" s="2"/>
      <c r="H2071" s="2"/>
      <c r="I2071" s="2"/>
      <c r="J2071" s="2"/>
      <c r="K2071" s="2"/>
      <c r="L2071" s="2"/>
      <c r="M2071" s="2"/>
      <c r="N2071" s="2"/>
      <c r="O2071" s="2"/>
      <c r="P2071" s="2"/>
      <c r="Q2071" s="2"/>
      <c r="R2071" s="2"/>
      <c r="S2071" s="2"/>
    </row>
    <row r="2072" spans="1:19" ht="16.5" thickBot="1" x14ac:dyDescent="0.3">
      <c r="A2072" s="2"/>
      <c r="B2072" s="2"/>
      <c r="C2072" s="2"/>
      <c r="D2072" s="2"/>
      <c r="E2072" s="2"/>
      <c r="F2072" s="2"/>
      <c r="G2072" s="2"/>
      <c r="H2072" s="2"/>
      <c r="I2072" s="2"/>
      <c r="J2072" s="2"/>
      <c r="K2072" s="2"/>
      <c r="L2072" s="2"/>
      <c r="M2072" s="2"/>
      <c r="N2072" s="2"/>
      <c r="O2072" s="2"/>
      <c r="P2072" s="2"/>
      <c r="Q2072" s="2"/>
      <c r="R2072" s="2"/>
      <c r="S2072" s="2"/>
    </row>
    <row r="2073" spans="1:19" ht="16.5" thickBot="1" x14ac:dyDescent="0.3">
      <c r="A2073" s="2"/>
      <c r="B2073" s="2"/>
      <c r="C2073" s="2"/>
      <c r="D2073" s="2"/>
      <c r="E2073" s="2"/>
      <c r="F2073" s="2"/>
      <c r="G2073" s="2"/>
      <c r="H2073" s="2"/>
      <c r="I2073" s="2"/>
      <c r="J2073" s="2"/>
      <c r="K2073" s="2"/>
      <c r="L2073" s="2"/>
      <c r="M2073" s="2"/>
      <c r="N2073" s="2"/>
      <c r="O2073" s="2"/>
      <c r="P2073" s="2"/>
      <c r="Q2073" s="2"/>
      <c r="R2073" s="2"/>
      <c r="S2073" s="2"/>
    </row>
    <row r="2074" spans="1:19" ht="16.5" thickBot="1" x14ac:dyDescent="0.3">
      <c r="A2074" s="2"/>
      <c r="B2074" s="2"/>
      <c r="C2074" s="2"/>
      <c r="D2074" s="2"/>
      <c r="E2074" s="2"/>
      <c r="F2074" s="2"/>
      <c r="G2074" s="2"/>
      <c r="H2074" s="2"/>
      <c r="I2074" s="2"/>
      <c r="J2074" s="2"/>
      <c r="K2074" s="2"/>
      <c r="L2074" s="2"/>
      <c r="M2074" s="2"/>
      <c r="N2074" s="2"/>
      <c r="O2074" s="2"/>
      <c r="P2074" s="2"/>
      <c r="Q2074" s="2"/>
      <c r="R2074" s="2"/>
      <c r="S2074" s="2"/>
    </row>
    <row r="2075" spans="1:19" ht="16.5" thickBot="1" x14ac:dyDescent="0.3">
      <c r="A2075" s="2"/>
      <c r="B2075" s="2"/>
      <c r="C2075" s="2"/>
      <c r="D2075" s="2"/>
      <c r="E2075" s="2"/>
      <c r="F2075" s="2"/>
      <c r="G2075" s="2"/>
      <c r="H2075" s="2"/>
      <c r="I2075" s="2"/>
      <c r="J2075" s="2"/>
      <c r="K2075" s="2"/>
      <c r="L2075" s="2"/>
      <c r="M2075" s="2"/>
      <c r="N2075" s="2"/>
      <c r="O2075" s="2"/>
      <c r="P2075" s="2"/>
      <c r="Q2075" s="2"/>
      <c r="R2075" s="2"/>
      <c r="S2075" s="2"/>
    </row>
    <row r="2076" spans="1:19" ht="16.5" thickBot="1" x14ac:dyDescent="0.3">
      <c r="A2076" s="2"/>
      <c r="B2076" s="2"/>
      <c r="C2076" s="2"/>
      <c r="D2076" s="2"/>
      <c r="E2076" s="2"/>
      <c r="F2076" s="2"/>
      <c r="G2076" s="2"/>
      <c r="H2076" s="2"/>
      <c r="I2076" s="2"/>
      <c r="J2076" s="2"/>
      <c r="K2076" s="2"/>
      <c r="L2076" s="2"/>
      <c r="M2076" s="2"/>
      <c r="N2076" s="2"/>
      <c r="O2076" s="2"/>
      <c r="P2076" s="2"/>
      <c r="Q2076" s="2"/>
      <c r="R2076" s="2"/>
      <c r="S2076" s="2"/>
    </row>
    <row r="2077" spans="1:19" ht="16.5" thickBot="1" x14ac:dyDescent="0.3">
      <c r="A2077" s="2"/>
      <c r="B2077" s="2"/>
      <c r="C2077" s="2"/>
      <c r="D2077" s="2"/>
      <c r="E2077" s="2"/>
      <c r="F2077" s="2"/>
      <c r="G2077" s="2"/>
      <c r="H2077" s="2"/>
      <c r="I2077" s="2"/>
      <c r="J2077" s="2"/>
      <c r="K2077" s="2"/>
      <c r="L2077" s="2"/>
      <c r="M2077" s="2"/>
      <c r="N2077" s="2"/>
      <c r="O2077" s="2"/>
      <c r="P2077" s="2"/>
      <c r="Q2077" s="2"/>
      <c r="R2077" s="2"/>
      <c r="S2077" s="2"/>
    </row>
    <row r="2078" spans="1:19" ht="16.5" thickBot="1" x14ac:dyDescent="0.3">
      <c r="A2078" s="2"/>
      <c r="B2078" s="2"/>
      <c r="C2078" s="2"/>
      <c r="D2078" s="2"/>
      <c r="E2078" s="2"/>
      <c r="F2078" s="2"/>
      <c r="G2078" s="2"/>
      <c r="H2078" s="2"/>
      <c r="I2078" s="2"/>
      <c r="J2078" s="2"/>
      <c r="K2078" s="2"/>
      <c r="L2078" s="2"/>
      <c r="M2078" s="2"/>
      <c r="N2078" s="2"/>
      <c r="O2078" s="2"/>
      <c r="P2078" s="2"/>
      <c r="Q2078" s="2"/>
      <c r="R2078" s="2"/>
      <c r="S2078" s="2"/>
    </row>
    <row r="2079" spans="1:19" ht="16.5" thickBot="1" x14ac:dyDescent="0.3">
      <c r="A2079" s="2"/>
      <c r="B2079" s="2"/>
      <c r="C2079" s="2"/>
      <c r="D2079" s="2"/>
      <c r="E2079" s="2"/>
      <c r="F2079" s="2"/>
      <c r="G2079" s="2"/>
      <c r="H2079" s="2"/>
      <c r="I2079" s="2"/>
      <c r="J2079" s="2"/>
      <c r="K2079" s="2"/>
      <c r="L2079" s="2"/>
      <c r="M2079" s="2"/>
      <c r="N2079" s="2"/>
      <c r="O2079" s="2"/>
      <c r="P2079" s="2"/>
      <c r="Q2079" s="2"/>
      <c r="R2079" s="2"/>
      <c r="S2079" s="2"/>
    </row>
    <row r="2080" spans="1:19" ht="16.5" thickBot="1" x14ac:dyDescent="0.3">
      <c r="A2080" s="2"/>
      <c r="B2080" s="2"/>
      <c r="C2080" s="2"/>
      <c r="D2080" s="2"/>
      <c r="E2080" s="2"/>
      <c r="F2080" s="2"/>
      <c r="G2080" s="2"/>
      <c r="H2080" s="2"/>
      <c r="I2080" s="2"/>
      <c r="J2080" s="2"/>
      <c r="K2080" s="2"/>
      <c r="L2080" s="2"/>
      <c r="M2080" s="2"/>
      <c r="N2080" s="2"/>
      <c r="O2080" s="2"/>
      <c r="P2080" s="2"/>
      <c r="Q2080" s="2"/>
      <c r="R2080" s="2"/>
      <c r="S2080" s="2"/>
    </row>
    <row r="2081" spans="1:19" ht="16.5" thickBot="1" x14ac:dyDescent="0.3">
      <c r="A2081" s="2"/>
      <c r="B2081" s="2"/>
      <c r="C2081" s="2"/>
      <c r="D2081" s="2"/>
      <c r="E2081" s="2"/>
      <c r="F2081" s="2"/>
      <c r="G2081" s="2"/>
      <c r="H2081" s="2"/>
      <c r="I2081" s="2"/>
      <c r="J2081" s="2"/>
      <c r="K2081" s="2"/>
      <c r="L2081" s="2"/>
      <c r="M2081" s="2"/>
      <c r="N2081" s="2"/>
      <c r="O2081" s="2"/>
      <c r="P2081" s="2"/>
      <c r="Q2081" s="2"/>
      <c r="R2081" s="2"/>
      <c r="S2081" s="2"/>
    </row>
    <row r="2082" spans="1:19" ht="16.5" thickBot="1" x14ac:dyDescent="0.3">
      <c r="A2082" s="2"/>
      <c r="B2082" s="2"/>
      <c r="C2082" s="2"/>
      <c r="D2082" s="2"/>
      <c r="E2082" s="2"/>
      <c r="F2082" s="2"/>
      <c r="G2082" s="2"/>
      <c r="H2082" s="2"/>
      <c r="I2082" s="2"/>
      <c r="J2082" s="2"/>
      <c r="K2082" s="2"/>
      <c r="L2082" s="2"/>
      <c r="M2082" s="2"/>
      <c r="N2082" s="2"/>
      <c r="O2082" s="2"/>
      <c r="P2082" s="2"/>
      <c r="Q2082" s="2"/>
      <c r="R2082" s="2"/>
      <c r="S2082" s="2"/>
    </row>
    <row r="2083" spans="1:19" ht="16.5" thickBot="1" x14ac:dyDescent="0.3">
      <c r="A2083" s="2"/>
      <c r="B2083" s="2"/>
      <c r="C2083" s="2"/>
      <c r="D2083" s="2"/>
      <c r="E2083" s="2"/>
      <c r="F2083" s="2"/>
      <c r="G2083" s="2"/>
      <c r="H2083" s="2"/>
      <c r="I2083" s="2"/>
      <c r="J2083" s="2"/>
      <c r="K2083" s="2"/>
      <c r="L2083" s="2"/>
      <c r="M2083" s="2"/>
      <c r="N2083" s="2"/>
      <c r="O2083" s="2"/>
      <c r="P2083" s="2"/>
      <c r="Q2083" s="2"/>
      <c r="R2083" s="2"/>
      <c r="S2083" s="2"/>
    </row>
    <row r="2084" spans="1:19" ht="16.5" thickBot="1" x14ac:dyDescent="0.3">
      <c r="A2084" s="2"/>
      <c r="B2084" s="2"/>
      <c r="C2084" s="2"/>
      <c r="D2084" s="2"/>
      <c r="E2084" s="2"/>
      <c r="F2084" s="2"/>
      <c r="G2084" s="2"/>
      <c r="H2084" s="2"/>
      <c r="I2084" s="2"/>
      <c r="J2084" s="2"/>
      <c r="K2084" s="2"/>
      <c r="L2084" s="2"/>
      <c r="M2084" s="2"/>
      <c r="N2084" s="2"/>
      <c r="O2084" s="2"/>
      <c r="P2084" s="2"/>
      <c r="Q2084" s="2"/>
      <c r="R2084" s="2"/>
      <c r="S2084" s="2"/>
    </row>
    <row r="2085" spans="1:19" ht="16.5" thickBot="1" x14ac:dyDescent="0.3">
      <c r="A2085" s="2"/>
      <c r="B2085" s="2"/>
      <c r="C2085" s="2"/>
      <c r="D2085" s="2"/>
      <c r="E2085" s="2"/>
      <c r="F2085" s="2"/>
      <c r="G2085" s="2"/>
      <c r="H2085" s="2"/>
      <c r="I2085" s="2"/>
      <c r="J2085" s="2"/>
      <c r="K2085" s="2"/>
      <c r="L2085" s="2"/>
      <c r="M2085" s="2"/>
      <c r="N2085" s="2"/>
      <c r="O2085" s="2"/>
      <c r="P2085" s="2"/>
      <c r="Q2085" s="2"/>
      <c r="R2085" s="2"/>
      <c r="S2085" s="2"/>
    </row>
    <row r="2086" spans="1:19" ht="16.5" thickBot="1" x14ac:dyDescent="0.3">
      <c r="A2086" s="2"/>
      <c r="B2086" s="2"/>
      <c r="C2086" s="2"/>
      <c r="D2086" s="2"/>
      <c r="E2086" s="2"/>
      <c r="F2086" s="2"/>
      <c r="G2086" s="2"/>
      <c r="H2086" s="2"/>
      <c r="I2086" s="2"/>
      <c r="J2086" s="2"/>
      <c r="K2086" s="2"/>
      <c r="L2086" s="2"/>
      <c r="M2086" s="2"/>
      <c r="N2086" s="2"/>
      <c r="O2086" s="2"/>
      <c r="P2086" s="2"/>
      <c r="Q2086" s="2"/>
      <c r="R2086" s="2"/>
      <c r="S2086" s="2"/>
    </row>
    <row r="2087" spans="1:19" ht="16.5" thickBot="1" x14ac:dyDescent="0.3">
      <c r="A2087" s="2"/>
      <c r="B2087" s="2"/>
      <c r="C2087" s="2"/>
      <c r="D2087" s="2"/>
      <c r="E2087" s="2"/>
      <c r="F2087" s="2"/>
      <c r="G2087" s="2"/>
      <c r="H2087" s="2"/>
      <c r="I2087" s="2"/>
      <c r="J2087" s="2"/>
      <c r="K2087" s="2"/>
      <c r="L2087" s="2"/>
      <c r="M2087" s="2"/>
      <c r="N2087" s="2"/>
      <c r="O2087" s="2"/>
      <c r="P2087" s="2"/>
      <c r="Q2087" s="2"/>
      <c r="R2087" s="2"/>
      <c r="S2087" s="2"/>
    </row>
    <row r="2088" spans="1:19" ht="16.5" thickBot="1" x14ac:dyDescent="0.3">
      <c r="A2088" s="2"/>
      <c r="B2088" s="2"/>
      <c r="C2088" s="2"/>
      <c r="D2088" s="2"/>
      <c r="E2088" s="2"/>
      <c r="F2088" s="2"/>
      <c r="G2088" s="2"/>
      <c r="H2088" s="2"/>
      <c r="I2088" s="2"/>
      <c r="J2088" s="2"/>
      <c r="K2088" s="2"/>
      <c r="L2088" s="2"/>
      <c r="M2088" s="2"/>
      <c r="N2088" s="2"/>
      <c r="O2088" s="2"/>
      <c r="P2088" s="2"/>
      <c r="Q2088" s="2"/>
      <c r="R2088" s="2"/>
      <c r="S2088" s="2"/>
    </row>
    <row r="2089" spans="1:19" ht="16.5" thickBot="1" x14ac:dyDescent="0.3">
      <c r="A2089" s="2"/>
      <c r="B2089" s="2"/>
      <c r="C2089" s="2"/>
      <c r="D2089" s="2"/>
      <c r="E2089" s="2"/>
      <c r="F2089" s="2"/>
      <c r="G2089" s="2"/>
      <c r="H2089" s="2"/>
      <c r="I2089" s="2"/>
      <c r="J2089" s="2"/>
      <c r="K2089" s="2"/>
      <c r="L2089" s="2"/>
      <c r="M2089" s="2"/>
      <c r="N2089" s="2"/>
      <c r="O2089" s="2"/>
      <c r="P2089" s="2"/>
      <c r="Q2089" s="2"/>
      <c r="R2089" s="2"/>
      <c r="S2089" s="2"/>
    </row>
    <row r="2090" spans="1:19" ht="16.5" thickBot="1" x14ac:dyDescent="0.3">
      <c r="A2090" s="2"/>
      <c r="B2090" s="2"/>
      <c r="C2090" s="2"/>
      <c r="D2090" s="2"/>
      <c r="E2090" s="2"/>
      <c r="F2090" s="2"/>
      <c r="G2090" s="2"/>
      <c r="H2090" s="2"/>
      <c r="I2090" s="2"/>
      <c r="J2090" s="2"/>
      <c r="K2090" s="2"/>
      <c r="L2090" s="2"/>
      <c r="M2090" s="2"/>
      <c r="N2090" s="2"/>
      <c r="O2090" s="2"/>
      <c r="P2090" s="2"/>
      <c r="Q2090" s="2"/>
      <c r="R2090" s="2"/>
      <c r="S2090" s="2"/>
    </row>
    <row r="2091" spans="1:19" ht="16.5" thickBot="1" x14ac:dyDescent="0.3">
      <c r="A2091" s="2"/>
      <c r="B2091" s="2"/>
      <c r="C2091" s="2"/>
      <c r="D2091" s="2"/>
      <c r="E2091" s="2"/>
      <c r="F2091" s="2"/>
      <c r="G2091" s="2"/>
      <c r="H2091" s="2"/>
      <c r="I2091" s="2"/>
      <c r="J2091" s="2"/>
      <c r="K2091" s="2"/>
      <c r="L2091" s="2"/>
      <c r="M2091" s="2"/>
      <c r="N2091" s="2"/>
      <c r="O2091" s="2"/>
      <c r="P2091" s="2"/>
      <c r="Q2091" s="2"/>
      <c r="R2091" s="2"/>
      <c r="S2091" s="2"/>
    </row>
    <row r="2092" spans="1:19" ht="16.5" thickBot="1" x14ac:dyDescent="0.3">
      <c r="A2092" s="2"/>
      <c r="B2092" s="2"/>
      <c r="C2092" s="2"/>
      <c r="D2092" s="2"/>
      <c r="E2092" s="2"/>
      <c r="F2092" s="2"/>
      <c r="G2092" s="2"/>
      <c r="H2092" s="2"/>
      <c r="I2092" s="2"/>
      <c r="J2092" s="2"/>
      <c r="K2092" s="2"/>
      <c r="L2092" s="2"/>
      <c r="M2092" s="2"/>
      <c r="N2092" s="2"/>
      <c r="O2092" s="2"/>
      <c r="P2092" s="2"/>
      <c r="Q2092" s="2"/>
      <c r="R2092" s="2"/>
      <c r="S2092" s="2"/>
    </row>
    <row r="2093" spans="1:19" ht="16.5" thickBot="1" x14ac:dyDescent="0.3">
      <c r="A2093" s="2"/>
      <c r="B2093" s="2"/>
      <c r="C2093" s="2"/>
      <c r="D2093" s="2"/>
      <c r="E2093" s="2"/>
      <c r="F2093" s="2"/>
      <c r="G2093" s="2"/>
      <c r="H2093" s="2"/>
      <c r="I2093" s="2"/>
      <c r="J2093" s="2"/>
      <c r="K2093" s="2"/>
      <c r="L2093" s="2"/>
      <c r="M2093" s="2"/>
      <c r="N2093" s="2"/>
      <c r="O2093" s="2"/>
      <c r="P2093" s="2"/>
      <c r="Q2093" s="2"/>
      <c r="R2093" s="2"/>
      <c r="S2093" s="2"/>
    </row>
    <row r="2094" spans="1:19" ht="16.5" thickBot="1" x14ac:dyDescent="0.3">
      <c r="A2094" s="2"/>
      <c r="B2094" s="2"/>
      <c r="C2094" s="2"/>
      <c r="D2094" s="2"/>
      <c r="E2094" s="2"/>
      <c r="F2094" s="2"/>
      <c r="G2094" s="2"/>
      <c r="H2094" s="2"/>
      <c r="I2094" s="2"/>
      <c r="J2094" s="2"/>
      <c r="K2094" s="2"/>
      <c r="L2094" s="2"/>
      <c r="M2094" s="2"/>
      <c r="N2094" s="2"/>
      <c r="O2094" s="2"/>
      <c r="P2094" s="2"/>
      <c r="Q2094" s="2"/>
      <c r="R2094" s="2"/>
      <c r="S2094" s="2"/>
    </row>
    <row r="2095" spans="1:19" ht="16.5" thickBot="1" x14ac:dyDescent="0.3">
      <c r="A2095" s="2"/>
      <c r="B2095" s="2"/>
      <c r="C2095" s="2"/>
      <c r="D2095" s="2"/>
      <c r="E2095" s="2"/>
      <c r="F2095" s="2"/>
      <c r="G2095" s="2"/>
      <c r="H2095" s="2"/>
      <c r="I2095" s="2"/>
      <c r="J2095" s="2"/>
      <c r="K2095" s="2"/>
      <c r="L2095" s="2"/>
      <c r="M2095" s="2"/>
      <c r="N2095" s="2"/>
      <c r="O2095" s="2"/>
      <c r="P2095" s="2"/>
      <c r="Q2095" s="2"/>
      <c r="R2095" s="2"/>
      <c r="S2095" s="2"/>
    </row>
    <row r="2096" spans="1:19" ht="16.5" thickBot="1" x14ac:dyDescent="0.3">
      <c r="A2096" s="2"/>
      <c r="B2096" s="2"/>
      <c r="C2096" s="2"/>
      <c r="D2096" s="2"/>
      <c r="E2096" s="2"/>
      <c r="F2096" s="2"/>
      <c r="G2096" s="2"/>
      <c r="H2096" s="2"/>
      <c r="I2096" s="2"/>
      <c r="J2096" s="2"/>
      <c r="K2096" s="2"/>
      <c r="L2096" s="2"/>
      <c r="M2096" s="2"/>
      <c r="N2096" s="2"/>
      <c r="O2096" s="2"/>
      <c r="P2096" s="2"/>
      <c r="Q2096" s="2"/>
      <c r="R2096" s="2"/>
      <c r="S2096" s="2"/>
    </row>
    <row r="2097" spans="1:19" ht="16.5" thickBot="1" x14ac:dyDescent="0.3">
      <c r="A2097" s="2"/>
      <c r="B2097" s="2"/>
      <c r="C2097" s="2"/>
      <c r="D2097" s="2"/>
      <c r="E2097" s="2"/>
      <c r="F2097" s="2"/>
      <c r="G2097" s="2"/>
      <c r="H2097" s="2"/>
      <c r="I2097" s="2"/>
      <c r="J2097" s="2"/>
      <c r="K2097" s="2"/>
      <c r="L2097" s="2"/>
      <c r="M2097" s="2"/>
      <c r="N2097" s="2"/>
      <c r="O2097" s="2"/>
      <c r="P2097" s="2"/>
      <c r="Q2097" s="2"/>
      <c r="R2097" s="2"/>
      <c r="S2097" s="2"/>
    </row>
    <row r="2098" spans="1:19" ht="16.5" thickBot="1" x14ac:dyDescent="0.3">
      <c r="A2098" s="2"/>
      <c r="B2098" s="2"/>
      <c r="C2098" s="2"/>
      <c r="D2098" s="2"/>
      <c r="E2098" s="2"/>
      <c r="F2098" s="2"/>
      <c r="G2098" s="2"/>
      <c r="H2098" s="2"/>
      <c r="I2098" s="2"/>
      <c r="J2098" s="2"/>
      <c r="K2098" s="2"/>
      <c r="L2098" s="2"/>
      <c r="M2098" s="2"/>
      <c r="N2098" s="2"/>
      <c r="O2098" s="2"/>
      <c r="P2098" s="2"/>
      <c r="Q2098" s="2"/>
      <c r="R2098" s="2"/>
      <c r="S2098" s="2"/>
    </row>
    <row r="2099" spans="1:19" ht="16.5" thickBot="1" x14ac:dyDescent="0.3">
      <c r="A2099" s="2"/>
      <c r="B2099" s="2"/>
      <c r="C2099" s="2"/>
      <c r="D2099" s="2"/>
      <c r="E2099" s="2"/>
      <c r="F2099" s="2"/>
      <c r="G2099" s="2"/>
      <c r="H2099" s="2"/>
      <c r="I2099" s="2"/>
      <c r="J2099" s="2"/>
      <c r="K2099" s="2"/>
      <c r="L2099" s="2"/>
      <c r="M2099" s="2"/>
      <c r="N2099" s="2"/>
      <c r="O2099" s="2"/>
      <c r="P2099" s="2"/>
      <c r="Q2099" s="2"/>
      <c r="R2099" s="2"/>
      <c r="S2099" s="2"/>
    </row>
    <row r="2100" spans="1:19" ht="16.5" thickBot="1" x14ac:dyDescent="0.3">
      <c r="A2100" s="2"/>
      <c r="B2100" s="2"/>
      <c r="C2100" s="2"/>
      <c r="D2100" s="2"/>
      <c r="E2100" s="2"/>
      <c r="F2100" s="2"/>
      <c r="G2100" s="2"/>
      <c r="H2100" s="2"/>
      <c r="I2100" s="2"/>
      <c r="J2100" s="2"/>
      <c r="K2100" s="2"/>
      <c r="L2100" s="2"/>
      <c r="M2100" s="2"/>
      <c r="N2100" s="2"/>
      <c r="O2100" s="2"/>
      <c r="P2100" s="2"/>
      <c r="Q2100" s="2"/>
      <c r="R2100" s="2"/>
      <c r="S2100" s="2"/>
    </row>
    <row r="2101" spans="1:19" ht="16.5" thickBot="1" x14ac:dyDescent="0.3">
      <c r="A2101" s="2"/>
      <c r="B2101" s="2"/>
      <c r="C2101" s="2"/>
      <c r="D2101" s="2"/>
      <c r="E2101" s="2"/>
      <c r="F2101" s="2"/>
      <c r="G2101" s="2"/>
      <c r="H2101" s="2"/>
      <c r="I2101" s="2"/>
      <c r="J2101" s="2"/>
      <c r="K2101" s="2"/>
      <c r="L2101" s="2"/>
      <c r="M2101" s="2"/>
      <c r="N2101" s="2"/>
      <c r="O2101" s="2"/>
      <c r="P2101" s="2"/>
      <c r="Q2101" s="2"/>
      <c r="R2101" s="2"/>
      <c r="S2101" s="2"/>
    </row>
    <row r="2102" spans="1:19" ht="16.5" thickBot="1" x14ac:dyDescent="0.3">
      <c r="A2102" s="2"/>
      <c r="B2102" s="2"/>
      <c r="C2102" s="2"/>
      <c r="D2102" s="2"/>
      <c r="E2102" s="2"/>
      <c r="F2102" s="2"/>
      <c r="G2102" s="2"/>
      <c r="H2102" s="2"/>
      <c r="I2102" s="2"/>
      <c r="J2102" s="2"/>
      <c r="K2102" s="2"/>
      <c r="L2102" s="2"/>
      <c r="M2102" s="2"/>
      <c r="N2102" s="2"/>
      <c r="O2102" s="2"/>
      <c r="P2102" s="2"/>
      <c r="Q2102" s="2"/>
      <c r="R2102" s="2"/>
      <c r="S2102" s="2"/>
    </row>
    <row r="2103" spans="1:19" ht="16.5" thickBot="1" x14ac:dyDescent="0.3">
      <c r="A2103" s="2"/>
      <c r="B2103" s="2"/>
      <c r="C2103" s="2"/>
      <c r="D2103" s="2"/>
      <c r="E2103" s="2"/>
      <c r="F2103" s="2"/>
      <c r="G2103" s="2"/>
      <c r="H2103" s="2"/>
      <c r="I2103" s="2"/>
      <c r="J2103" s="2"/>
      <c r="K2103" s="2"/>
      <c r="L2103" s="2"/>
      <c r="M2103" s="2"/>
      <c r="N2103" s="2"/>
      <c r="O2103" s="2"/>
      <c r="P2103" s="2"/>
      <c r="Q2103" s="2"/>
      <c r="R2103" s="2"/>
      <c r="S2103" s="2"/>
    </row>
    <row r="2104" spans="1:19" ht="16.5" thickBot="1" x14ac:dyDescent="0.3">
      <c r="A2104" s="2"/>
      <c r="B2104" s="2"/>
      <c r="C2104" s="2"/>
      <c r="D2104" s="2"/>
      <c r="E2104" s="2"/>
      <c r="F2104" s="2"/>
      <c r="G2104" s="2"/>
      <c r="H2104" s="2"/>
      <c r="I2104" s="2"/>
      <c r="J2104" s="2"/>
      <c r="K2104" s="2"/>
      <c r="L2104" s="2"/>
      <c r="M2104" s="2"/>
      <c r="N2104" s="2"/>
      <c r="O2104" s="2"/>
      <c r="P2104" s="2"/>
      <c r="Q2104" s="2"/>
      <c r="R2104" s="2"/>
      <c r="S2104" s="2"/>
    </row>
    <row r="2105" spans="1:19" ht="16.5" thickBot="1" x14ac:dyDescent="0.3">
      <c r="A2105" s="2"/>
      <c r="B2105" s="2"/>
      <c r="C2105" s="2"/>
      <c r="D2105" s="2"/>
      <c r="E2105" s="2"/>
      <c r="F2105" s="2"/>
      <c r="G2105" s="2"/>
      <c r="H2105" s="2"/>
      <c r="I2105" s="2"/>
      <c r="J2105" s="2"/>
      <c r="K2105" s="2"/>
      <c r="L2105" s="2"/>
      <c r="M2105" s="2"/>
      <c r="N2105" s="2"/>
      <c r="O2105" s="2"/>
      <c r="P2105" s="2"/>
      <c r="Q2105" s="2"/>
      <c r="R2105" s="2"/>
      <c r="S2105" s="2"/>
    </row>
    <row r="2106" spans="1:19" ht="16.5" thickBot="1" x14ac:dyDescent="0.3">
      <c r="A2106" s="2"/>
      <c r="B2106" s="2"/>
      <c r="C2106" s="2"/>
      <c r="D2106" s="2"/>
      <c r="E2106" s="2"/>
      <c r="F2106" s="2"/>
      <c r="G2106" s="2"/>
      <c r="H2106" s="2"/>
      <c r="I2106" s="2"/>
      <c r="J2106" s="2"/>
      <c r="K2106" s="2"/>
      <c r="L2106" s="2"/>
      <c r="M2106" s="2"/>
      <c r="N2106" s="2"/>
      <c r="O2106" s="2"/>
      <c r="P2106" s="2"/>
      <c r="Q2106" s="2"/>
      <c r="R2106" s="2"/>
      <c r="S2106" s="2"/>
    </row>
    <row r="2107" spans="1:19" ht="16.5" thickBot="1" x14ac:dyDescent="0.3">
      <c r="A2107" s="2"/>
      <c r="B2107" s="2"/>
      <c r="C2107" s="2"/>
      <c r="D2107" s="2"/>
      <c r="E2107" s="2"/>
      <c r="F2107" s="2"/>
      <c r="G2107" s="2"/>
      <c r="H2107" s="2"/>
      <c r="I2107" s="2"/>
      <c r="J2107" s="2"/>
      <c r="K2107" s="2"/>
      <c r="L2107" s="2"/>
      <c r="M2107" s="2"/>
      <c r="N2107" s="2"/>
      <c r="O2107" s="2"/>
      <c r="P2107" s="2"/>
      <c r="Q2107" s="2"/>
      <c r="R2107" s="2"/>
      <c r="S2107" s="2"/>
    </row>
    <row r="2108" spans="1:19" ht="16.5" thickBot="1" x14ac:dyDescent="0.3">
      <c r="A2108" s="2"/>
      <c r="B2108" s="2"/>
      <c r="C2108" s="2"/>
      <c r="D2108" s="2"/>
      <c r="E2108" s="2"/>
      <c r="F2108" s="2"/>
      <c r="G2108" s="2"/>
      <c r="H2108" s="2"/>
      <c r="I2108" s="2"/>
      <c r="J2108" s="2"/>
      <c r="K2108" s="2"/>
      <c r="L2108" s="2"/>
      <c r="M2108" s="2"/>
      <c r="N2108" s="2"/>
      <c r="O2108" s="2"/>
      <c r="P2108" s="2"/>
      <c r="Q2108" s="2"/>
      <c r="R2108" s="2"/>
      <c r="S2108" s="2"/>
    </row>
    <row r="2109" spans="1:19" ht="16.5" thickBot="1" x14ac:dyDescent="0.3">
      <c r="A2109" s="2"/>
      <c r="B2109" s="2"/>
      <c r="C2109" s="2"/>
      <c r="D2109" s="2"/>
      <c r="E2109" s="2"/>
      <c r="F2109" s="2"/>
      <c r="G2109" s="2"/>
      <c r="H2109" s="2"/>
      <c r="I2109" s="2"/>
      <c r="J2109" s="2"/>
      <c r="K2109" s="2"/>
      <c r="L2109" s="2"/>
      <c r="M2109" s="2"/>
      <c r="N2109" s="2"/>
      <c r="O2109" s="2"/>
      <c r="P2109" s="2"/>
      <c r="Q2109" s="2"/>
      <c r="R2109" s="2"/>
      <c r="S2109" s="2"/>
    </row>
    <row r="2110" spans="1:19" ht="16.5" thickBot="1" x14ac:dyDescent="0.3">
      <c r="A2110" s="2"/>
      <c r="B2110" s="2"/>
      <c r="C2110" s="2"/>
      <c r="D2110" s="2"/>
      <c r="E2110" s="2"/>
      <c r="F2110" s="2"/>
      <c r="G2110" s="2"/>
      <c r="H2110" s="2"/>
      <c r="I2110" s="2"/>
      <c r="J2110" s="2"/>
      <c r="K2110" s="2"/>
      <c r="L2110" s="2"/>
      <c r="M2110" s="2"/>
      <c r="N2110" s="2"/>
      <c r="O2110" s="2"/>
      <c r="P2110" s="2"/>
      <c r="Q2110" s="2"/>
      <c r="R2110" s="2"/>
      <c r="S2110" s="2"/>
    </row>
    <row r="2111" spans="1:19" ht="16.5" thickBot="1" x14ac:dyDescent="0.3">
      <c r="A2111" s="2"/>
      <c r="B2111" s="2"/>
      <c r="C2111" s="2"/>
      <c r="D2111" s="2"/>
      <c r="E2111" s="2"/>
      <c r="F2111" s="2"/>
      <c r="G2111" s="2"/>
      <c r="H2111" s="2"/>
      <c r="I2111" s="2"/>
      <c r="J2111" s="2"/>
      <c r="K2111" s="2"/>
      <c r="L2111" s="2"/>
      <c r="M2111" s="2"/>
      <c r="N2111" s="2"/>
      <c r="O2111" s="2"/>
      <c r="P2111" s="2"/>
      <c r="Q2111" s="2"/>
      <c r="R2111" s="2"/>
      <c r="S2111" s="2"/>
    </row>
    <row r="2112" spans="1:19" ht="16.5" thickBot="1" x14ac:dyDescent="0.3">
      <c r="A2112" s="2"/>
      <c r="B2112" s="2"/>
      <c r="C2112" s="2"/>
      <c r="D2112" s="2"/>
      <c r="E2112" s="2"/>
      <c r="F2112" s="2"/>
      <c r="G2112" s="2"/>
      <c r="H2112" s="2"/>
      <c r="I2112" s="2"/>
      <c r="J2112" s="2"/>
      <c r="K2112" s="2"/>
      <c r="L2112" s="2"/>
      <c r="M2112" s="2"/>
      <c r="N2112" s="2"/>
      <c r="O2112" s="2"/>
      <c r="P2112" s="2"/>
      <c r="Q2112" s="2"/>
      <c r="R2112" s="2"/>
      <c r="S2112" s="2"/>
    </row>
    <row r="2113" spans="1:19" ht="16.5" thickBot="1" x14ac:dyDescent="0.3">
      <c r="A2113" s="2"/>
      <c r="B2113" s="2"/>
      <c r="C2113" s="2"/>
      <c r="D2113" s="2"/>
      <c r="E2113" s="2"/>
      <c r="F2113" s="2"/>
      <c r="G2113" s="2"/>
      <c r="H2113" s="2"/>
      <c r="I2113" s="2"/>
      <c r="J2113" s="2"/>
      <c r="K2113" s="2"/>
      <c r="L2113" s="2"/>
      <c r="M2113" s="2"/>
      <c r="N2113" s="2"/>
      <c r="O2113" s="2"/>
      <c r="P2113" s="2"/>
      <c r="Q2113" s="2"/>
      <c r="R2113" s="2"/>
      <c r="S2113" s="2"/>
    </row>
    <row r="2114" spans="1:19" ht="16.5" thickBot="1" x14ac:dyDescent="0.3">
      <c r="A2114" s="2"/>
      <c r="B2114" s="2"/>
      <c r="C2114" s="2"/>
      <c r="D2114" s="2"/>
      <c r="E2114" s="2"/>
      <c r="F2114" s="2"/>
      <c r="G2114" s="2"/>
      <c r="H2114" s="2"/>
      <c r="I2114" s="2"/>
      <c r="J2114" s="2"/>
      <c r="K2114" s="2"/>
      <c r="L2114" s="2"/>
      <c r="M2114" s="2"/>
      <c r="N2114" s="2"/>
      <c r="O2114" s="2"/>
      <c r="P2114" s="2"/>
      <c r="Q2114" s="2"/>
      <c r="R2114" s="2"/>
      <c r="S2114" s="2"/>
    </row>
    <row r="2115" spans="1:19" ht="16.5" thickBot="1" x14ac:dyDescent="0.3">
      <c r="A2115" s="2"/>
      <c r="B2115" s="2"/>
      <c r="C2115" s="2"/>
      <c r="D2115" s="2"/>
      <c r="E2115" s="2"/>
      <c r="F2115" s="2"/>
      <c r="G2115" s="2"/>
      <c r="H2115" s="2"/>
      <c r="I2115" s="2"/>
      <c r="J2115" s="2"/>
      <c r="K2115" s="2"/>
      <c r="L2115" s="2"/>
      <c r="M2115" s="2"/>
      <c r="N2115" s="2"/>
      <c r="O2115" s="2"/>
      <c r="P2115" s="2"/>
      <c r="Q2115" s="2"/>
      <c r="R2115" s="2"/>
      <c r="S2115" s="2"/>
    </row>
    <row r="2116" spans="1:19" ht="16.5" thickBot="1" x14ac:dyDescent="0.3">
      <c r="A2116" s="2"/>
      <c r="B2116" s="2"/>
      <c r="C2116" s="2"/>
      <c r="D2116" s="2"/>
      <c r="E2116" s="2"/>
      <c r="F2116" s="2"/>
      <c r="G2116" s="2"/>
      <c r="H2116" s="2"/>
      <c r="I2116" s="2"/>
      <c r="J2116" s="2"/>
      <c r="K2116" s="2"/>
      <c r="L2116" s="2"/>
      <c r="M2116" s="2"/>
      <c r="N2116" s="2"/>
      <c r="O2116" s="2"/>
      <c r="P2116" s="2"/>
      <c r="Q2116" s="2"/>
      <c r="R2116" s="2"/>
      <c r="S2116" s="2"/>
    </row>
    <row r="2117" spans="1:19" ht="16.5" thickBot="1" x14ac:dyDescent="0.3">
      <c r="A2117" s="2"/>
      <c r="B2117" s="2"/>
      <c r="C2117" s="2"/>
      <c r="D2117" s="2"/>
      <c r="E2117" s="2"/>
      <c r="F2117" s="2"/>
      <c r="G2117" s="2"/>
      <c r="H2117" s="2"/>
      <c r="I2117" s="2"/>
      <c r="J2117" s="2"/>
      <c r="K2117" s="2"/>
      <c r="L2117" s="2"/>
      <c r="M2117" s="2"/>
      <c r="N2117" s="2"/>
      <c r="O2117" s="2"/>
      <c r="P2117" s="2"/>
      <c r="Q2117" s="2"/>
      <c r="R2117" s="2"/>
      <c r="S2117" s="2"/>
    </row>
    <row r="2118" spans="1:19" ht="16.5" thickBot="1" x14ac:dyDescent="0.3">
      <c r="A2118" s="2"/>
      <c r="B2118" s="2"/>
      <c r="C2118" s="2"/>
      <c r="D2118" s="2"/>
      <c r="E2118" s="2"/>
      <c r="F2118" s="2"/>
      <c r="G2118" s="2"/>
      <c r="H2118" s="2"/>
      <c r="I2118" s="2"/>
      <c r="J2118" s="2"/>
      <c r="K2118" s="2"/>
      <c r="L2118" s="2"/>
      <c r="M2118" s="2"/>
      <c r="N2118" s="2"/>
      <c r="O2118" s="2"/>
      <c r="P2118" s="2"/>
      <c r="Q2118" s="2"/>
      <c r="R2118" s="2"/>
      <c r="S2118" s="2"/>
    </row>
    <row r="2119" spans="1:19" ht="16.5" thickBot="1" x14ac:dyDescent="0.3">
      <c r="A2119" s="2"/>
      <c r="B2119" s="2"/>
      <c r="C2119" s="2"/>
      <c r="D2119" s="2"/>
      <c r="E2119" s="2"/>
      <c r="F2119" s="2"/>
      <c r="G2119" s="2"/>
      <c r="H2119" s="2"/>
      <c r="I2119" s="2"/>
      <c r="J2119" s="2"/>
      <c r="K2119" s="2"/>
      <c r="L2119" s="2"/>
      <c r="M2119" s="2"/>
      <c r="N2119" s="2"/>
      <c r="O2119" s="2"/>
      <c r="P2119" s="2"/>
      <c r="Q2119" s="2"/>
      <c r="R2119" s="2"/>
      <c r="S2119" s="2"/>
    </row>
    <row r="2120" spans="1:19" ht="16.5" thickBot="1" x14ac:dyDescent="0.3">
      <c r="A2120" s="2"/>
      <c r="B2120" s="2"/>
      <c r="C2120" s="2"/>
      <c r="D2120" s="2"/>
      <c r="E2120" s="2"/>
      <c r="F2120" s="2"/>
      <c r="G2120" s="2"/>
      <c r="H2120" s="2"/>
      <c r="I2120" s="2"/>
      <c r="J2120" s="2"/>
      <c r="K2120" s="2"/>
      <c r="L2120" s="2"/>
      <c r="M2120" s="2"/>
      <c r="N2120" s="2"/>
      <c r="O2120" s="2"/>
      <c r="P2120" s="2"/>
      <c r="Q2120" s="2"/>
      <c r="R2120" s="2"/>
      <c r="S2120" s="2"/>
    </row>
    <row r="2121" spans="1:19" ht="16.5" thickBot="1" x14ac:dyDescent="0.3">
      <c r="A2121" s="2"/>
      <c r="B2121" s="2"/>
      <c r="C2121" s="2"/>
      <c r="D2121" s="2"/>
      <c r="E2121" s="2"/>
      <c r="F2121" s="2"/>
      <c r="G2121" s="2"/>
      <c r="H2121" s="2"/>
      <c r="I2121" s="2"/>
      <c r="J2121" s="2"/>
      <c r="K2121" s="2"/>
      <c r="L2121" s="2"/>
      <c r="M2121" s="2"/>
      <c r="N2121" s="2"/>
      <c r="O2121" s="2"/>
      <c r="P2121" s="2"/>
      <c r="Q2121" s="2"/>
      <c r="R2121" s="2"/>
      <c r="S2121" s="2"/>
    </row>
    <row r="2122" spans="1:19" ht="16.5" thickBot="1" x14ac:dyDescent="0.3">
      <c r="A2122" s="2"/>
      <c r="B2122" s="2"/>
      <c r="C2122" s="2"/>
      <c r="D2122" s="2"/>
      <c r="E2122" s="2"/>
      <c r="F2122" s="2"/>
      <c r="G2122" s="2"/>
      <c r="H2122" s="2"/>
      <c r="I2122" s="2"/>
      <c r="J2122" s="2"/>
      <c r="K2122" s="2"/>
      <c r="L2122" s="2"/>
      <c r="M2122" s="2"/>
      <c r="N2122" s="2"/>
      <c r="O2122" s="2"/>
      <c r="P2122" s="2"/>
      <c r="Q2122" s="2"/>
      <c r="R2122" s="2"/>
      <c r="S2122" s="2"/>
    </row>
    <row r="2123" spans="1:19" ht="16.5" thickBot="1" x14ac:dyDescent="0.3">
      <c r="A2123" s="2"/>
      <c r="B2123" s="2"/>
      <c r="C2123" s="2"/>
      <c r="D2123" s="2"/>
      <c r="E2123" s="2"/>
      <c r="F2123" s="2"/>
      <c r="G2123" s="2"/>
      <c r="H2123" s="2"/>
      <c r="I2123" s="2"/>
      <c r="J2123" s="2"/>
      <c r="K2123" s="2"/>
      <c r="L2123" s="2"/>
      <c r="M2123" s="2"/>
      <c r="N2123" s="2"/>
      <c r="O2123" s="2"/>
      <c r="P2123" s="2"/>
      <c r="Q2123" s="2"/>
      <c r="R2123" s="2"/>
      <c r="S2123" s="2"/>
    </row>
    <row r="2124" spans="1:19" ht="16.5" thickBot="1" x14ac:dyDescent="0.3">
      <c r="A2124" s="2"/>
      <c r="B2124" s="2"/>
      <c r="C2124" s="2"/>
      <c r="D2124" s="2"/>
      <c r="E2124" s="2"/>
      <c r="F2124" s="2"/>
      <c r="G2124" s="2"/>
      <c r="H2124" s="2"/>
      <c r="I2124" s="2"/>
      <c r="J2124" s="2"/>
      <c r="K2124" s="2"/>
      <c r="L2124" s="2"/>
      <c r="M2124" s="2"/>
      <c r="N2124" s="2"/>
      <c r="O2124" s="2"/>
      <c r="P2124" s="2"/>
      <c r="Q2124" s="2"/>
      <c r="R2124" s="2"/>
      <c r="S2124" s="2"/>
    </row>
    <row r="2125" spans="1:19" ht="16.5" thickBot="1" x14ac:dyDescent="0.3">
      <c r="A2125" s="2"/>
      <c r="B2125" s="2"/>
      <c r="C2125" s="2"/>
      <c r="D2125" s="2"/>
      <c r="E2125" s="2"/>
      <c r="F2125" s="2"/>
      <c r="G2125" s="2"/>
      <c r="H2125" s="2"/>
      <c r="I2125" s="2"/>
      <c r="J2125" s="2"/>
      <c r="K2125" s="2"/>
      <c r="L2125" s="2"/>
      <c r="M2125" s="2"/>
      <c r="N2125" s="2"/>
      <c r="O2125" s="2"/>
      <c r="P2125" s="2"/>
      <c r="Q2125" s="2"/>
      <c r="R2125" s="2"/>
      <c r="S2125" s="2"/>
    </row>
    <row r="2126" spans="1:19" ht="16.5" thickBot="1" x14ac:dyDescent="0.3">
      <c r="A2126" s="2"/>
      <c r="B2126" s="2"/>
      <c r="C2126" s="2"/>
      <c r="D2126" s="2"/>
      <c r="E2126" s="2"/>
      <c r="F2126" s="2"/>
      <c r="G2126" s="2"/>
      <c r="H2126" s="2"/>
      <c r="I2126" s="2"/>
      <c r="J2126" s="2"/>
      <c r="K2126" s="2"/>
      <c r="L2126" s="2"/>
      <c r="M2126" s="2"/>
      <c r="N2126" s="2"/>
      <c r="O2126" s="2"/>
      <c r="P2126" s="2"/>
      <c r="Q2126" s="2"/>
      <c r="R2126" s="2"/>
      <c r="S2126" s="2"/>
    </row>
    <row r="2127" spans="1:19" ht="16.5" thickBot="1" x14ac:dyDescent="0.3">
      <c r="A2127" s="2"/>
      <c r="B2127" s="2"/>
      <c r="C2127" s="2"/>
      <c r="D2127" s="2"/>
      <c r="E2127" s="2"/>
      <c r="F2127" s="2"/>
      <c r="G2127" s="2"/>
      <c r="H2127" s="2"/>
      <c r="I2127" s="2"/>
      <c r="J2127" s="2"/>
      <c r="K2127" s="2"/>
      <c r="L2127" s="2"/>
      <c r="M2127" s="2"/>
      <c r="N2127" s="2"/>
      <c r="O2127" s="2"/>
      <c r="P2127" s="2"/>
      <c r="Q2127" s="2"/>
      <c r="R2127" s="2"/>
      <c r="S2127" s="2"/>
    </row>
    <row r="2128" spans="1:19" ht="16.5" thickBot="1" x14ac:dyDescent="0.3">
      <c r="A2128" s="2"/>
      <c r="B2128" s="2"/>
      <c r="C2128" s="2"/>
      <c r="D2128" s="2"/>
      <c r="E2128" s="2"/>
      <c r="F2128" s="2"/>
      <c r="G2128" s="2"/>
      <c r="H2128" s="2"/>
      <c r="I2128" s="2"/>
      <c r="J2128" s="2"/>
      <c r="K2128" s="2"/>
      <c r="L2128" s="2"/>
      <c r="M2128" s="2"/>
      <c r="N2128" s="2"/>
      <c r="O2128" s="2"/>
      <c r="P2128" s="2"/>
      <c r="Q2128" s="2"/>
      <c r="R2128" s="2"/>
      <c r="S2128" s="2"/>
    </row>
    <row r="2129" spans="1:19" ht="16.5" thickBot="1" x14ac:dyDescent="0.3">
      <c r="A2129" s="2"/>
      <c r="B2129" s="2"/>
      <c r="C2129" s="2"/>
      <c r="D2129" s="2"/>
      <c r="E2129" s="2"/>
      <c r="F2129" s="2"/>
      <c r="G2129" s="2"/>
      <c r="H2129" s="2"/>
      <c r="I2129" s="2"/>
      <c r="J2129" s="2"/>
      <c r="K2129" s="2"/>
      <c r="L2129" s="2"/>
      <c r="M2129" s="2"/>
      <c r="N2129" s="2"/>
      <c r="O2129" s="2"/>
      <c r="P2129" s="2"/>
      <c r="Q2129" s="2"/>
      <c r="R2129" s="2"/>
      <c r="S2129" s="2"/>
    </row>
    <row r="2130" spans="1:19" ht="16.5" thickBot="1" x14ac:dyDescent="0.3">
      <c r="A2130" s="2"/>
      <c r="B2130" s="2"/>
      <c r="C2130" s="2"/>
      <c r="D2130" s="2"/>
      <c r="E2130" s="2"/>
      <c r="F2130" s="2"/>
      <c r="G2130" s="2"/>
      <c r="H2130" s="2"/>
      <c r="I2130" s="2"/>
      <c r="J2130" s="2"/>
      <c r="K2130" s="2"/>
      <c r="L2130" s="2"/>
      <c r="M2130" s="2"/>
      <c r="N2130" s="2"/>
      <c r="O2130" s="2"/>
      <c r="P2130" s="2"/>
      <c r="Q2130" s="2"/>
      <c r="R2130" s="2"/>
      <c r="S2130" s="2"/>
    </row>
    <row r="2131" spans="1:19" ht="16.5" thickBot="1" x14ac:dyDescent="0.3">
      <c r="A2131" s="2"/>
      <c r="B2131" s="2"/>
      <c r="C2131" s="2"/>
      <c r="D2131" s="2"/>
      <c r="E2131" s="2"/>
      <c r="F2131" s="2"/>
      <c r="G2131" s="2"/>
      <c r="H2131" s="2"/>
      <c r="I2131" s="2"/>
      <c r="J2131" s="2"/>
      <c r="K2131" s="2"/>
      <c r="L2131" s="2"/>
      <c r="M2131" s="2"/>
      <c r="N2131" s="2"/>
      <c r="O2131" s="2"/>
      <c r="P2131" s="2"/>
      <c r="Q2131" s="2"/>
      <c r="R2131" s="2"/>
      <c r="S2131" s="2"/>
    </row>
    <row r="2132" spans="1:19" ht="16.5" thickBot="1" x14ac:dyDescent="0.3">
      <c r="A2132" s="2"/>
      <c r="B2132" s="2"/>
      <c r="C2132" s="2"/>
      <c r="D2132" s="2"/>
      <c r="E2132" s="2"/>
      <c r="F2132" s="2"/>
      <c r="G2132" s="2"/>
      <c r="H2132" s="2"/>
      <c r="I2132" s="2"/>
      <c r="J2132" s="2"/>
      <c r="K2132" s="2"/>
      <c r="L2132" s="2"/>
      <c r="M2132" s="2"/>
      <c r="N2132" s="2"/>
      <c r="O2132" s="2"/>
      <c r="P2132" s="2"/>
      <c r="Q2132" s="2"/>
      <c r="R2132" s="2"/>
      <c r="S2132" s="2"/>
    </row>
    <row r="2133" spans="1:19" ht="16.5" thickBot="1" x14ac:dyDescent="0.3">
      <c r="A2133" s="2"/>
      <c r="B2133" s="2"/>
      <c r="C2133" s="2"/>
      <c r="D2133" s="2"/>
      <c r="E2133" s="2"/>
      <c r="F2133" s="2"/>
      <c r="G2133" s="2"/>
      <c r="H2133" s="2"/>
      <c r="I2133" s="2"/>
      <c r="J2133" s="2"/>
      <c r="K2133" s="2"/>
      <c r="L2133" s="2"/>
      <c r="M2133" s="2"/>
      <c r="N2133" s="2"/>
      <c r="O2133" s="2"/>
      <c r="P2133" s="2"/>
      <c r="Q2133" s="2"/>
      <c r="R2133" s="2"/>
      <c r="S2133" s="2"/>
    </row>
    <row r="2134" spans="1:19" ht="16.5" thickBot="1" x14ac:dyDescent="0.3">
      <c r="A2134" s="2"/>
      <c r="B2134" s="2"/>
      <c r="C2134" s="2"/>
      <c r="D2134" s="2"/>
      <c r="E2134" s="2"/>
      <c r="F2134" s="2"/>
      <c r="G2134" s="2"/>
      <c r="H2134" s="2"/>
      <c r="I2134" s="2"/>
      <c r="J2134" s="2"/>
      <c r="K2134" s="2"/>
      <c r="L2134" s="2"/>
      <c r="M2134" s="2"/>
      <c r="N2134" s="2"/>
      <c r="O2134" s="2"/>
      <c r="P2134" s="2"/>
      <c r="Q2134" s="2"/>
      <c r="R2134" s="2"/>
      <c r="S2134" s="2"/>
    </row>
    <row r="2135" spans="1:19" ht="16.5" thickBot="1" x14ac:dyDescent="0.3">
      <c r="A2135" s="2"/>
      <c r="B2135" s="2"/>
      <c r="C2135" s="2"/>
      <c r="D2135" s="2"/>
      <c r="E2135" s="2"/>
      <c r="F2135" s="2"/>
      <c r="G2135" s="2"/>
      <c r="H2135" s="2"/>
      <c r="I2135" s="2"/>
      <c r="J2135" s="2"/>
      <c r="K2135" s="2"/>
      <c r="L2135" s="2"/>
      <c r="M2135" s="2"/>
      <c r="N2135" s="2"/>
      <c r="O2135" s="2"/>
      <c r="P2135" s="2"/>
      <c r="Q2135" s="2"/>
      <c r="R2135" s="2"/>
      <c r="S2135" s="2"/>
    </row>
    <row r="2136" spans="1:19" ht="16.5" thickBot="1" x14ac:dyDescent="0.3">
      <c r="A2136" s="2"/>
      <c r="B2136" s="2"/>
      <c r="C2136" s="2"/>
      <c r="D2136" s="2"/>
      <c r="E2136" s="2"/>
      <c r="F2136" s="2"/>
      <c r="G2136" s="2"/>
      <c r="H2136" s="2"/>
      <c r="I2136" s="2"/>
      <c r="J2136" s="2"/>
      <c r="K2136" s="2"/>
      <c r="L2136" s="2"/>
      <c r="M2136" s="2"/>
      <c r="N2136" s="2"/>
      <c r="O2136" s="2"/>
      <c r="P2136" s="2"/>
      <c r="Q2136" s="2"/>
      <c r="R2136" s="2"/>
      <c r="S2136" s="2"/>
    </row>
    <row r="2137" spans="1:19" ht="16.5" thickBot="1" x14ac:dyDescent="0.3">
      <c r="A2137" s="2"/>
      <c r="B2137" s="2"/>
      <c r="C2137" s="2"/>
      <c r="D2137" s="2"/>
      <c r="E2137" s="2"/>
      <c r="F2137" s="2"/>
      <c r="G2137" s="2"/>
      <c r="H2137" s="2"/>
      <c r="I2137" s="2"/>
      <c r="J2137" s="2"/>
      <c r="K2137" s="2"/>
      <c r="L2137" s="2"/>
      <c r="M2137" s="2"/>
      <c r="N2137" s="2"/>
      <c r="O2137" s="2"/>
      <c r="P2137" s="2"/>
      <c r="Q2137" s="2"/>
      <c r="R2137" s="2"/>
      <c r="S2137" s="2"/>
    </row>
    <row r="2138" spans="1:19" ht="16.5" thickBot="1" x14ac:dyDescent="0.3">
      <c r="A2138" s="2"/>
      <c r="B2138" s="2"/>
      <c r="C2138" s="2"/>
      <c r="D2138" s="2"/>
      <c r="E2138" s="2"/>
      <c r="F2138" s="2"/>
      <c r="G2138" s="2"/>
      <c r="H2138" s="2"/>
      <c r="I2138" s="2"/>
      <c r="J2138" s="2"/>
      <c r="K2138" s="2"/>
      <c r="L2138" s="2"/>
      <c r="M2138" s="2"/>
      <c r="N2138" s="2"/>
      <c r="O2138" s="2"/>
      <c r="P2138" s="2"/>
      <c r="Q2138" s="2"/>
      <c r="R2138" s="2"/>
      <c r="S2138" s="2"/>
    </row>
    <row r="2139" spans="1:19" ht="16.5" thickBot="1" x14ac:dyDescent="0.3">
      <c r="A2139" s="2"/>
      <c r="B2139" s="2"/>
      <c r="C2139" s="2"/>
      <c r="D2139" s="2"/>
      <c r="E2139" s="2"/>
      <c r="F2139" s="2"/>
      <c r="G2139" s="2"/>
      <c r="H2139" s="2"/>
      <c r="I2139" s="2"/>
      <c r="J2139" s="2"/>
      <c r="K2139" s="2"/>
      <c r="L2139" s="2"/>
      <c r="M2139" s="2"/>
      <c r="N2139" s="2"/>
      <c r="O2139" s="2"/>
      <c r="P2139" s="2"/>
      <c r="Q2139" s="2"/>
      <c r="R2139" s="2"/>
      <c r="S2139" s="2"/>
    </row>
    <row r="2140" spans="1:19" ht="16.5" thickBot="1" x14ac:dyDescent="0.3">
      <c r="A2140" s="2"/>
      <c r="B2140" s="2"/>
      <c r="C2140" s="2"/>
      <c r="D2140" s="2"/>
      <c r="E2140" s="2"/>
      <c r="F2140" s="2"/>
      <c r="G2140" s="2"/>
      <c r="H2140" s="2"/>
      <c r="I2140" s="2"/>
      <c r="J2140" s="2"/>
      <c r="K2140" s="2"/>
      <c r="L2140" s="2"/>
      <c r="M2140" s="2"/>
      <c r="N2140" s="2"/>
      <c r="O2140" s="2"/>
      <c r="P2140" s="2"/>
      <c r="Q2140" s="2"/>
      <c r="R2140" s="2"/>
      <c r="S2140" s="2"/>
    </row>
    <row r="2141" spans="1:19" ht="16.5" thickBot="1" x14ac:dyDescent="0.3">
      <c r="A2141" s="2"/>
      <c r="B2141" s="2"/>
      <c r="C2141" s="2"/>
      <c r="D2141" s="2"/>
      <c r="E2141" s="2"/>
      <c r="F2141" s="2"/>
      <c r="G2141" s="2"/>
      <c r="H2141" s="2"/>
      <c r="I2141" s="2"/>
      <c r="J2141" s="2"/>
      <c r="K2141" s="2"/>
      <c r="L2141" s="2"/>
      <c r="M2141" s="2"/>
      <c r="N2141" s="2"/>
      <c r="O2141" s="2"/>
      <c r="P2141" s="2"/>
      <c r="Q2141" s="2"/>
      <c r="R2141" s="2"/>
      <c r="S2141" s="2"/>
    </row>
    <row r="2142" spans="1:19" ht="16.5" thickBot="1" x14ac:dyDescent="0.3">
      <c r="A2142" s="2"/>
      <c r="B2142" s="2"/>
      <c r="C2142" s="2"/>
      <c r="D2142" s="2"/>
      <c r="E2142" s="2"/>
      <c r="F2142" s="2"/>
      <c r="G2142" s="2"/>
      <c r="H2142" s="2"/>
      <c r="I2142" s="2"/>
      <c r="J2142" s="2"/>
      <c r="K2142" s="2"/>
      <c r="L2142" s="2"/>
      <c r="M2142" s="2"/>
      <c r="N2142" s="2"/>
      <c r="O2142" s="2"/>
      <c r="P2142" s="2"/>
      <c r="Q2142" s="2"/>
      <c r="R2142" s="2"/>
      <c r="S2142" s="2"/>
    </row>
    <row r="2143" spans="1:19" ht="16.5" thickBot="1" x14ac:dyDescent="0.3">
      <c r="A2143" s="2"/>
      <c r="B2143" s="2"/>
      <c r="C2143" s="2"/>
      <c r="D2143" s="2"/>
      <c r="E2143" s="2"/>
      <c r="F2143" s="2"/>
      <c r="G2143" s="2"/>
      <c r="H2143" s="2"/>
      <c r="I2143" s="2"/>
      <c r="J2143" s="2"/>
      <c r="K2143" s="2"/>
      <c r="L2143" s="2"/>
      <c r="M2143" s="2"/>
      <c r="N2143" s="2"/>
      <c r="O2143" s="2"/>
      <c r="P2143" s="2"/>
      <c r="Q2143" s="2"/>
      <c r="R2143" s="2"/>
      <c r="S2143" s="2"/>
    </row>
    <row r="2144" spans="1:19" ht="16.5" thickBot="1" x14ac:dyDescent="0.3">
      <c r="A2144" s="2"/>
      <c r="B2144" s="2"/>
      <c r="C2144" s="2"/>
      <c r="D2144" s="2"/>
      <c r="E2144" s="2"/>
      <c r="F2144" s="2"/>
      <c r="G2144" s="2"/>
      <c r="H2144" s="2"/>
      <c r="I2144" s="2"/>
      <c r="J2144" s="2"/>
      <c r="K2144" s="2"/>
      <c r="L2144" s="2"/>
      <c r="M2144" s="2"/>
      <c r="N2144" s="2"/>
      <c r="O2144" s="2"/>
      <c r="P2144" s="2"/>
      <c r="Q2144" s="2"/>
      <c r="R2144" s="2"/>
      <c r="S2144" s="2"/>
    </row>
    <row r="2145" spans="1:19" ht="16.5" thickBot="1" x14ac:dyDescent="0.3">
      <c r="A2145" s="2"/>
      <c r="B2145" s="2"/>
      <c r="C2145" s="2"/>
      <c r="D2145" s="2"/>
      <c r="E2145" s="2"/>
      <c r="F2145" s="2"/>
      <c r="G2145" s="2"/>
      <c r="H2145" s="2"/>
      <c r="I2145" s="2"/>
      <c r="J2145" s="2"/>
      <c r="K2145" s="2"/>
      <c r="L2145" s="2"/>
      <c r="M2145" s="2"/>
      <c r="N2145" s="2"/>
      <c r="O2145" s="2"/>
      <c r="P2145" s="2"/>
      <c r="Q2145" s="2"/>
      <c r="R2145" s="2"/>
      <c r="S2145" s="2"/>
    </row>
    <row r="2146" spans="1:19" ht="16.5" thickBot="1" x14ac:dyDescent="0.3">
      <c r="A2146" s="2"/>
      <c r="B2146" s="2"/>
      <c r="C2146" s="2"/>
      <c r="D2146" s="2"/>
      <c r="E2146" s="2"/>
      <c r="F2146" s="2"/>
      <c r="G2146" s="2"/>
      <c r="H2146" s="2"/>
      <c r="I2146" s="2"/>
      <c r="J2146" s="2"/>
      <c r="K2146" s="2"/>
      <c r="L2146" s="2"/>
      <c r="M2146" s="2"/>
      <c r="N2146" s="2"/>
      <c r="O2146" s="2"/>
      <c r="P2146" s="2"/>
      <c r="Q2146" s="2"/>
      <c r="R2146" s="2"/>
      <c r="S2146" s="2"/>
    </row>
    <row r="2147" spans="1:19" ht="16.5" thickBot="1" x14ac:dyDescent="0.3">
      <c r="A2147" s="2"/>
      <c r="B2147" s="2"/>
      <c r="C2147" s="2"/>
      <c r="D2147" s="2"/>
      <c r="E2147" s="2"/>
      <c r="F2147" s="2"/>
      <c r="G2147" s="2"/>
      <c r="H2147" s="2"/>
      <c r="I2147" s="2"/>
      <c r="J2147" s="2"/>
      <c r="K2147" s="2"/>
      <c r="L2147" s="2"/>
      <c r="M2147" s="2"/>
      <c r="N2147" s="2"/>
      <c r="O2147" s="2"/>
      <c r="P2147" s="2"/>
      <c r="Q2147" s="2"/>
      <c r="R2147" s="2"/>
      <c r="S2147" s="2"/>
    </row>
    <row r="2148" spans="1:19" ht="16.5" thickBot="1" x14ac:dyDescent="0.3">
      <c r="A2148" s="2"/>
      <c r="B2148" s="2"/>
      <c r="C2148" s="2"/>
      <c r="D2148" s="2"/>
      <c r="E2148" s="2"/>
      <c r="F2148" s="2"/>
      <c r="G2148" s="2"/>
      <c r="H2148" s="2"/>
      <c r="I2148" s="2"/>
      <c r="J2148" s="2"/>
      <c r="K2148" s="2"/>
      <c r="L2148" s="2"/>
      <c r="M2148" s="2"/>
      <c r="N2148" s="2"/>
      <c r="O2148" s="2"/>
      <c r="P2148" s="2"/>
      <c r="Q2148" s="2"/>
      <c r="R2148" s="2"/>
      <c r="S2148" s="2"/>
    </row>
    <row r="2149" spans="1:19" ht="16.5" thickBot="1" x14ac:dyDescent="0.3">
      <c r="A2149" s="2"/>
      <c r="B2149" s="2"/>
      <c r="C2149" s="2"/>
      <c r="D2149" s="2"/>
      <c r="E2149" s="2"/>
      <c r="F2149" s="2"/>
      <c r="G2149" s="2"/>
      <c r="H2149" s="2"/>
      <c r="I2149" s="2"/>
      <c r="J2149" s="2"/>
      <c r="K2149" s="2"/>
      <c r="L2149" s="2"/>
      <c r="M2149" s="2"/>
      <c r="N2149" s="2"/>
      <c r="O2149" s="2"/>
      <c r="P2149" s="2"/>
      <c r="Q2149" s="2"/>
      <c r="R2149" s="2"/>
      <c r="S2149" s="2"/>
    </row>
    <row r="2150" spans="1:19" ht="16.5" thickBot="1" x14ac:dyDescent="0.3">
      <c r="A2150" s="2"/>
      <c r="B2150" s="2"/>
      <c r="C2150" s="2"/>
      <c r="D2150" s="2"/>
      <c r="E2150" s="2"/>
      <c r="F2150" s="2"/>
      <c r="G2150" s="2"/>
      <c r="H2150" s="2"/>
      <c r="I2150" s="2"/>
      <c r="J2150" s="2"/>
      <c r="K2150" s="2"/>
      <c r="L2150" s="2"/>
      <c r="M2150" s="2"/>
      <c r="N2150" s="2"/>
      <c r="O2150" s="2"/>
      <c r="P2150" s="2"/>
      <c r="Q2150" s="2"/>
      <c r="R2150" s="2"/>
      <c r="S2150" s="2"/>
    </row>
    <row r="2151" spans="1:19" ht="16.5" thickBot="1" x14ac:dyDescent="0.3">
      <c r="A2151" s="2"/>
      <c r="B2151" s="2"/>
      <c r="C2151" s="2"/>
      <c r="D2151" s="2"/>
      <c r="E2151" s="2"/>
      <c r="F2151" s="2"/>
      <c r="G2151" s="2"/>
      <c r="H2151" s="2"/>
      <c r="I2151" s="2"/>
      <c r="J2151" s="2"/>
      <c r="K2151" s="2"/>
      <c r="L2151" s="2"/>
      <c r="M2151" s="2"/>
      <c r="N2151" s="2"/>
      <c r="O2151" s="2"/>
      <c r="P2151" s="2"/>
      <c r="Q2151" s="2"/>
      <c r="R2151" s="2"/>
      <c r="S2151" s="2"/>
    </row>
    <row r="2152" spans="1:19" ht="16.5" thickBot="1" x14ac:dyDescent="0.3">
      <c r="A2152" s="2"/>
      <c r="B2152" s="2"/>
      <c r="C2152" s="2"/>
      <c r="D2152" s="2"/>
      <c r="E2152" s="2"/>
      <c r="F2152" s="2"/>
      <c r="G2152" s="2"/>
      <c r="H2152" s="2"/>
      <c r="I2152" s="2"/>
      <c r="J2152" s="2"/>
      <c r="K2152" s="2"/>
      <c r="L2152" s="2"/>
      <c r="M2152" s="2"/>
      <c r="N2152" s="2"/>
      <c r="O2152" s="2"/>
      <c r="P2152" s="2"/>
      <c r="Q2152" s="2"/>
      <c r="R2152" s="2"/>
      <c r="S2152" s="2"/>
    </row>
    <row r="2153" spans="1:19" ht="16.5" thickBot="1" x14ac:dyDescent="0.3">
      <c r="A2153" s="2"/>
      <c r="B2153" s="2"/>
      <c r="C2153" s="2"/>
      <c r="D2153" s="2"/>
      <c r="E2153" s="2"/>
      <c r="F2153" s="2"/>
      <c r="G2153" s="2"/>
      <c r="H2153" s="2"/>
      <c r="I2153" s="2"/>
      <c r="J2153" s="2"/>
      <c r="K2153" s="2"/>
      <c r="L2153" s="2"/>
      <c r="M2153" s="2"/>
      <c r="N2153" s="2"/>
      <c r="O2153" s="2"/>
      <c r="P2153" s="2"/>
      <c r="Q2153" s="2"/>
      <c r="R2153" s="2"/>
      <c r="S2153" s="2"/>
    </row>
    <row r="2154" spans="1:19" ht="16.5" thickBot="1" x14ac:dyDescent="0.3">
      <c r="A2154" s="2"/>
      <c r="B2154" s="2"/>
      <c r="C2154" s="2"/>
      <c r="D2154" s="2"/>
      <c r="E2154" s="2"/>
      <c r="F2154" s="2"/>
      <c r="G2154" s="2"/>
      <c r="H2154" s="2"/>
      <c r="I2154" s="2"/>
      <c r="J2154" s="2"/>
      <c r="K2154" s="2"/>
      <c r="L2154" s="2"/>
      <c r="M2154" s="2"/>
      <c r="N2154" s="2"/>
      <c r="O2154" s="2"/>
      <c r="P2154" s="2"/>
      <c r="Q2154" s="2"/>
      <c r="R2154" s="2"/>
      <c r="S2154" s="2"/>
    </row>
    <row r="2155" spans="1:19" ht="16.5" thickBot="1" x14ac:dyDescent="0.3">
      <c r="A2155" s="2"/>
      <c r="B2155" s="2"/>
      <c r="C2155" s="2"/>
      <c r="D2155" s="2"/>
      <c r="E2155" s="2"/>
      <c r="F2155" s="2"/>
      <c r="G2155" s="2"/>
      <c r="H2155" s="2"/>
      <c r="I2155" s="2"/>
      <c r="J2155" s="2"/>
      <c r="K2155" s="2"/>
      <c r="L2155" s="2"/>
      <c r="M2155" s="2"/>
      <c r="N2155" s="2"/>
      <c r="O2155" s="2"/>
      <c r="P2155" s="2"/>
      <c r="Q2155" s="2"/>
      <c r="R2155" s="2"/>
      <c r="S2155" s="2"/>
    </row>
    <row r="2156" spans="1:19" ht="16.5" thickBot="1" x14ac:dyDescent="0.3">
      <c r="A2156" s="2"/>
      <c r="B2156" s="2"/>
      <c r="C2156" s="2"/>
      <c r="D2156" s="2"/>
      <c r="E2156" s="2"/>
      <c r="F2156" s="2"/>
      <c r="G2156" s="2"/>
      <c r="H2156" s="2"/>
      <c r="I2156" s="2"/>
      <c r="J2156" s="2"/>
      <c r="K2156" s="2"/>
      <c r="L2156" s="2"/>
      <c r="M2156" s="2"/>
      <c r="N2156" s="2"/>
      <c r="O2156" s="2"/>
      <c r="P2156" s="2"/>
      <c r="Q2156" s="2"/>
      <c r="R2156" s="2"/>
      <c r="S2156" s="2"/>
    </row>
    <row r="2157" spans="1:19" ht="16.5" thickBot="1" x14ac:dyDescent="0.3">
      <c r="A2157" s="2"/>
      <c r="B2157" s="2"/>
      <c r="C2157" s="2"/>
      <c r="D2157" s="2"/>
      <c r="E2157" s="2"/>
      <c r="F2157" s="2"/>
      <c r="G2157" s="2"/>
      <c r="H2157" s="2"/>
      <c r="I2157" s="2"/>
      <c r="J2157" s="2"/>
      <c r="K2157" s="2"/>
      <c r="L2157" s="2"/>
      <c r="M2157" s="2"/>
      <c r="N2157" s="2"/>
      <c r="O2157" s="2"/>
      <c r="P2157" s="2"/>
      <c r="Q2157" s="2"/>
      <c r="R2157" s="2"/>
      <c r="S2157" s="2"/>
    </row>
    <row r="2158" spans="1:19" ht="16.5" thickBot="1" x14ac:dyDescent="0.3">
      <c r="A2158" s="2"/>
      <c r="B2158" s="2"/>
      <c r="C2158" s="2"/>
      <c r="D2158" s="2"/>
      <c r="E2158" s="2"/>
      <c r="F2158" s="2"/>
      <c r="G2158" s="2"/>
      <c r="H2158" s="2"/>
      <c r="I2158" s="2"/>
      <c r="J2158" s="2"/>
      <c r="K2158" s="2"/>
      <c r="L2158" s="2"/>
      <c r="M2158" s="2"/>
      <c r="N2158" s="2"/>
      <c r="O2158" s="2"/>
      <c r="P2158" s="2"/>
      <c r="Q2158" s="2"/>
      <c r="R2158" s="2"/>
      <c r="S2158" s="2"/>
    </row>
    <row r="2159" spans="1:19" ht="16.5" thickBot="1" x14ac:dyDescent="0.3">
      <c r="A2159" s="2"/>
      <c r="B2159" s="2"/>
      <c r="C2159" s="2"/>
      <c r="D2159" s="2"/>
      <c r="E2159" s="2"/>
      <c r="F2159" s="2"/>
      <c r="G2159" s="2"/>
      <c r="H2159" s="2"/>
      <c r="I2159" s="2"/>
      <c r="J2159" s="2"/>
      <c r="K2159" s="2"/>
      <c r="L2159" s="2"/>
      <c r="M2159" s="2"/>
      <c r="N2159" s="2"/>
      <c r="O2159" s="2"/>
      <c r="P2159" s="2"/>
      <c r="Q2159" s="2"/>
      <c r="R2159" s="2"/>
      <c r="S2159" s="2"/>
    </row>
    <row r="2160" spans="1:19" ht="16.5" thickBot="1" x14ac:dyDescent="0.3">
      <c r="A2160" s="2"/>
      <c r="B2160" s="2"/>
      <c r="C2160" s="2"/>
      <c r="D2160" s="2"/>
      <c r="E2160" s="2"/>
      <c r="F2160" s="2"/>
      <c r="G2160" s="2"/>
      <c r="H2160" s="2"/>
      <c r="I2160" s="2"/>
      <c r="J2160" s="2"/>
      <c r="K2160" s="2"/>
      <c r="L2160" s="2"/>
      <c r="M2160" s="2"/>
      <c r="N2160" s="2"/>
      <c r="O2160" s="2"/>
      <c r="P2160" s="2"/>
      <c r="Q2160" s="2"/>
      <c r="R2160" s="2"/>
      <c r="S2160" s="2"/>
    </row>
    <row r="2161" spans="1:19" ht="16.5" thickBot="1" x14ac:dyDescent="0.3">
      <c r="A2161" s="2"/>
      <c r="B2161" s="2"/>
      <c r="C2161" s="2"/>
      <c r="D2161" s="2"/>
      <c r="E2161" s="2"/>
      <c r="F2161" s="2"/>
      <c r="G2161" s="2"/>
      <c r="H2161" s="2"/>
      <c r="I2161" s="2"/>
      <c r="J2161" s="2"/>
      <c r="K2161" s="2"/>
      <c r="L2161" s="2"/>
      <c r="M2161" s="2"/>
      <c r="N2161" s="2"/>
      <c r="O2161" s="2"/>
      <c r="P2161" s="2"/>
      <c r="Q2161" s="2"/>
      <c r="R2161" s="2"/>
      <c r="S2161" s="2"/>
    </row>
    <row r="2162" spans="1:19" ht="16.5" thickBot="1" x14ac:dyDescent="0.3">
      <c r="A2162" s="2"/>
      <c r="B2162" s="2"/>
      <c r="C2162" s="2"/>
      <c r="D2162" s="2"/>
      <c r="E2162" s="2"/>
      <c r="F2162" s="2"/>
      <c r="G2162" s="2"/>
      <c r="H2162" s="2"/>
      <c r="I2162" s="2"/>
      <c r="J2162" s="2"/>
      <c r="K2162" s="2"/>
      <c r="L2162" s="2"/>
      <c r="M2162" s="2"/>
      <c r="N2162" s="2"/>
      <c r="O2162" s="2"/>
      <c r="P2162" s="2"/>
      <c r="Q2162" s="2"/>
      <c r="R2162" s="2"/>
      <c r="S2162" s="2"/>
    </row>
    <row r="2163" spans="1:19" ht="16.5" thickBot="1" x14ac:dyDescent="0.3">
      <c r="A2163" s="2"/>
      <c r="B2163" s="2"/>
      <c r="C2163" s="2"/>
      <c r="D2163" s="2"/>
      <c r="E2163" s="2"/>
      <c r="F2163" s="2"/>
      <c r="G2163" s="2"/>
      <c r="H2163" s="2"/>
      <c r="I2163" s="2"/>
      <c r="J2163" s="2"/>
      <c r="K2163" s="2"/>
      <c r="L2163" s="2"/>
      <c r="M2163" s="2"/>
      <c r="N2163" s="2"/>
      <c r="O2163" s="2"/>
      <c r="P2163" s="2"/>
      <c r="Q2163" s="2"/>
      <c r="R2163" s="2"/>
      <c r="S2163" s="2"/>
    </row>
    <row r="2164" spans="1:19" ht="16.5" thickBot="1" x14ac:dyDescent="0.3">
      <c r="A2164" s="2"/>
      <c r="B2164" s="2"/>
      <c r="C2164" s="2"/>
      <c r="D2164" s="2"/>
      <c r="E2164" s="2"/>
      <c r="F2164" s="2"/>
      <c r="G2164" s="2"/>
      <c r="H2164" s="2"/>
      <c r="I2164" s="2"/>
      <c r="J2164" s="2"/>
      <c r="K2164" s="2"/>
      <c r="L2164" s="2"/>
      <c r="M2164" s="2"/>
      <c r="N2164" s="2"/>
      <c r="O2164" s="2"/>
      <c r="P2164" s="2"/>
      <c r="Q2164" s="2"/>
      <c r="R2164" s="2"/>
      <c r="S2164" s="2"/>
    </row>
    <row r="2165" spans="1:19" ht="16.5" thickBot="1" x14ac:dyDescent="0.3">
      <c r="A2165" s="2"/>
      <c r="B2165" s="2"/>
      <c r="C2165" s="2"/>
      <c r="D2165" s="2"/>
      <c r="E2165" s="2"/>
      <c r="F2165" s="2"/>
      <c r="G2165" s="2"/>
      <c r="H2165" s="2"/>
      <c r="I2165" s="2"/>
      <c r="J2165" s="2"/>
      <c r="K2165" s="2"/>
      <c r="L2165" s="2"/>
      <c r="M2165" s="2"/>
      <c r="N2165" s="2"/>
      <c r="O2165" s="2"/>
      <c r="P2165" s="2"/>
      <c r="Q2165" s="2"/>
      <c r="R2165" s="2"/>
      <c r="S2165" s="2"/>
    </row>
    <row r="2166" spans="1:19" ht="16.5" thickBot="1" x14ac:dyDescent="0.3">
      <c r="A2166" s="2"/>
      <c r="B2166" s="2"/>
      <c r="C2166" s="2"/>
      <c r="D2166" s="2"/>
      <c r="E2166" s="2"/>
      <c r="F2166" s="2"/>
      <c r="G2166" s="2"/>
      <c r="H2166" s="2"/>
      <c r="I2166" s="2"/>
      <c r="J2166" s="2"/>
      <c r="K2166" s="2"/>
      <c r="L2166" s="2"/>
      <c r="M2166" s="2"/>
      <c r="N2166" s="2"/>
      <c r="O2166" s="2"/>
      <c r="P2166" s="2"/>
      <c r="Q2166" s="2"/>
      <c r="R2166" s="2"/>
      <c r="S2166" s="2"/>
    </row>
    <row r="2167" spans="1:19" ht="16.5" thickBot="1" x14ac:dyDescent="0.3">
      <c r="A2167" s="2"/>
      <c r="B2167" s="2"/>
      <c r="C2167" s="2"/>
      <c r="D2167" s="2"/>
      <c r="E2167" s="2"/>
      <c r="F2167" s="2"/>
      <c r="G2167" s="2"/>
      <c r="H2167" s="2"/>
      <c r="I2167" s="2"/>
      <c r="J2167" s="2"/>
      <c r="K2167" s="2"/>
      <c r="L2167" s="2"/>
      <c r="M2167" s="2"/>
      <c r="N2167" s="2"/>
      <c r="O2167" s="2"/>
      <c r="P2167" s="2"/>
      <c r="Q2167" s="2"/>
      <c r="R2167" s="2"/>
      <c r="S2167" s="2"/>
    </row>
    <row r="2168" spans="1:19" ht="16.5" thickBot="1" x14ac:dyDescent="0.3">
      <c r="A2168" s="2"/>
      <c r="B2168" s="2"/>
      <c r="C2168" s="2"/>
      <c r="D2168" s="2"/>
      <c r="E2168" s="2"/>
      <c r="F2168" s="2"/>
      <c r="G2168" s="2"/>
      <c r="H2168" s="2"/>
      <c r="I2168" s="2"/>
      <c r="J2168" s="2"/>
      <c r="K2168" s="2"/>
      <c r="L2168" s="2"/>
      <c r="M2168" s="2"/>
      <c r="N2168" s="2"/>
      <c r="O2168" s="2"/>
      <c r="P2168" s="2"/>
      <c r="Q2168" s="2"/>
      <c r="R2168" s="2"/>
      <c r="S2168" s="2"/>
    </row>
    <row r="2169" spans="1:19" ht="16.5" thickBot="1" x14ac:dyDescent="0.3">
      <c r="A2169" s="2"/>
      <c r="B2169" s="2"/>
      <c r="C2169" s="2"/>
      <c r="D2169" s="2"/>
      <c r="E2169" s="2"/>
      <c r="F2169" s="2"/>
      <c r="G2169" s="2"/>
      <c r="H2169" s="2"/>
      <c r="I2169" s="2"/>
      <c r="J2169" s="2"/>
      <c r="K2169" s="2"/>
      <c r="L2169" s="2"/>
      <c r="M2169" s="2"/>
      <c r="N2169" s="2"/>
      <c r="O2169" s="2"/>
      <c r="P2169" s="2"/>
      <c r="Q2169" s="2"/>
      <c r="R2169" s="2"/>
      <c r="S2169" s="2"/>
    </row>
    <row r="2170" spans="1:19" ht="16.5" thickBot="1" x14ac:dyDescent="0.3">
      <c r="A2170" s="2"/>
      <c r="B2170" s="2"/>
      <c r="C2170" s="2"/>
      <c r="D2170" s="2"/>
      <c r="E2170" s="2"/>
      <c r="F2170" s="2"/>
      <c r="G2170" s="2"/>
      <c r="H2170" s="2"/>
      <c r="I2170" s="2"/>
      <c r="J2170" s="2"/>
      <c r="K2170" s="2"/>
      <c r="L2170" s="2"/>
      <c r="M2170" s="2"/>
      <c r="N2170" s="2"/>
      <c r="O2170" s="2"/>
      <c r="P2170" s="2"/>
      <c r="Q2170" s="2"/>
      <c r="R2170" s="2"/>
      <c r="S2170" s="2"/>
    </row>
    <row r="2171" spans="1:19" ht="16.5" thickBot="1" x14ac:dyDescent="0.3">
      <c r="A2171" s="2"/>
      <c r="B2171" s="2"/>
      <c r="C2171" s="2"/>
      <c r="D2171" s="2"/>
      <c r="E2171" s="2"/>
      <c r="F2171" s="2"/>
      <c r="G2171" s="2"/>
      <c r="H2171" s="2"/>
      <c r="I2171" s="2"/>
      <c r="J2171" s="2"/>
      <c r="K2171" s="2"/>
      <c r="L2171" s="2"/>
      <c r="M2171" s="2"/>
      <c r="N2171" s="2"/>
      <c r="O2171" s="2"/>
      <c r="P2171" s="2"/>
      <c r="Q2171" s="2"/>
      <c r="R2171" s="2"/>
      <c r="S2171" s="2"/>
    </row>
    <row r="2172" spans="1:19" ht="16.5" thickBot="1" x14ac:dyDescent="0.3">
      <c r="A2172" s="2"/>
      <c r="B2172" s="2"/>
      <c r="C2172" s="2"/>
      <c r="D2172" s="2"/>
      <c r="E2172" s="2"/>
      <c r="F2172" s="2"/>
      <c r="G2172" s="2"/>
      <c r="H2172" s="2"/>
      <c r="I2172" s="2"/>
      <c r="J2172" s="2"/>
      <c r="K2172" s="2"/>
      <c r="L2172" s="2"/>
      <c r="M2172" s="2"/>
      <c r="N2172" s="2"/>
      <c r="O2172" s="2"/>
      <c r="P2172" s="2"/>
      <c r="Q2172" s="2"/>
      <c r="R2172" s="2"/>
      <c r="S2172" s="2"/>
    </row>
    <row r="2173" spans="1:19" ht="16.5" thickBot="1" x14ac:dyDescent="0.3">
      <c r="A2173" s="2"/>
      <c r="B2173" s="2"/>
      <c r="C2173" s="2"/>
      <c r="D2173" s="2"/>
      <c r="E2173" s="2"/>
      <c r="F2173" s="2"/>
      <c r="G2173" s="2"/>
      <c r="H2173" s="2"/>
      <c r="I2173" s="2"/>
      <c r="J2173" s="2"/>
      <c r="K2173" s="2"/>
      <c r="L2173" s="2"/>
      <c r="M2173" s="2"/>
      <c r="N2173" s="2"/>
      <c r="O2173" s="2"/>
      <c r="P2173" s="2"/>
      <c r="Q2173" s="2"/>
      <c r="R2173" s="2"/>
      <c r="S2173" s="2"/>
    </row>
    <row r="2174" spans="1:19" ht="16.5" thickBot="1" x14ac:dyDescent="0.3">
      <c r="A2174" s="2"/>
      <c r="B2174" s="2"/>
      <c r="C2174" s="2"/>
      <c r="D2174" s="2"/>
      <c r="E2174" s="2"/>
      <c r="F2174" s="2"/>
      <c r="G2174" s="2"/>
      <c r="H2174" s="2"/>
      <c r="I2174" s="2"/>
      <c r="J2174" s="2"/>
      <c r="K2174" s="2"/>
      <c r="L2174" s="2"/>
      <c r="M2174" s="2"/>
      <c r="N2174" s="2"/>
      <c r="O2174" s="2"/>
      <c r="P2174" s="2"/>
      <c r="Q2174" s="2"/>
      <c r="R2174" s="2"/>
      <c r="S2174" s="2"/>
    </row>
    <row r="2175" spans="1:19" ht="16.5" thickBot="1" x14ac:dyDescent="0.3">
      <c r="A2175" s="2"/>
      <c r="B2175" s="2"/>
      <c r="C2175" s="2"/>
      <c r="D2175" s="2"/>
      <c r="E2175" s="2"/>
      <c r="F2175" s="2"/>
      <c r="G2175" s="2"/>
      <c r="H2175" s="2"/>
      <c r="I2175" s="2"/>
      <c r="J2175" s="2"/>
      <c r="K2175" s="2"/>
      <c r="L2175" s="2"/>
      <c r="M2175" s="2"/>
      <c r="N2175" s="2"/>
      <c r="O2175" s="2"/>
      <c r="P2175" s="2"/>
      <c r="Q2175" s="2"/>
      <c r="R2175" s="2"/>
      <c r="S2175" s="2"/>
    </row>
    <row r="2176" spans="1:19" ht="16.5" thickBot="1" x14ac:dyDescent="0.3">
      <c r="A2176" s="2"/>
      <c r="B2176" s="2"/>
      <c r="C2176" s="2"/>
      <c r="D2176" s="2"/>
      <c r="E2176" s="2"/>
      <c r="F2176" s="2"/>
      <c r="G2176" s="2"/>
      <c r="H2176" s="2"/>
      <c r="I2176" s="2"/>
      <c r="J2176" s="2"/>
      <c r="K2176" s="2"/>
      <c r="L2176" s="2"/>
      <c r="M2176" s="2"/>
      <c r="N2176" s="2"/>
      <c r="O2176" s="2"/>
      <c r="P2176" s="2"/>
      <c r="Q2176" s="2"/>
      <c r="R2176" s="2"/>
      <c r="S2176" s="2"/>
    </row>
    <row r="2177" spans="1:19" ht="16.5" thickBot="1" x14ac:dyDescent="0.3">
      <c r="A2177" s="2"/>
      <c r="B2177" s="2"/>
      <c r="C2177" s="2"/>
      <c r="D2177" s="2"/>
      <c r="E2177" s="2"/>
      <c r="F2177" s="2"/>
      <c r="G2177" s="2"/>
      <c r="H2177" s="2"/>
      <c r="I2177" s="2"/>
      <c r="J2177" s="2"/>
      <c r="K2177" s="2"/>
      <c r="L2177" s="2"/>
      <c r="M2177" s="2"/>
      <c r="N2177" s="2"/>
      <c r="O2177" s="2"/>
      <c r="P2177" s="2"/>
      <c r="Q2177" s="2"/>
      <c r="R2177" s="2"/>
      <c r="S2177" s="2"/>
    </row>
    <row r="2178" spans="1:19" ht="16.5" thickBot="1" x14ac:dyDescent="0.3">
      <c r="A2178" s="2"/>
      <c r="B2178" s="2"/>
      <c r="C2178" s="2"/>
      <c r="D2178" s="2"/>
      <c r="E2178" s="2"/>
      <c r="F2178" s="2"/>
      <c r="G2178" s="2"/>
      <c r="H2178" s="2"/>
      <c r="I2178" s="2"/>
      <c r="J2178" s="2"/>
      <c r="K2178" s="2"/>
      <c r="L2178" s="2"/>
      <c r="M2178" s="2"/>
      <c r="N2178" s="2"/>
      <c r="O2178" s="2"/>
      <c r="P2178" s="2"/>
      <c r="Q2178" s="2"/>
      <c r="R2178" s="2"/>
      <c r="S2178" s="2"/>
    </row>
    <row r="2179" spans="1:19" ht="16.5" thickBot="1" x14ac:dyDescent="0.3">
      <c r="A2179" s="2"/>
      <c r="B2179" s="2"/>
      <c r="C2179" s="2"/>
      <c r="D2179" s="2"/>
      <c r="E2179" s="2"/>
      <c r="F2179" s="2"/>
      <c r="G2179" s="2"/>
      <c r="H2179" s="2"/>
      <c r="I2179" s="2"/>
      <c r="J2179" s="2"/>
      <c r="K2179" s="2"/>
      <c r="L2179" s="2"/>
      <c r="M2179" s="2"/>
      <c r="N2179" s="2"/>
      <c r="O2179" s="2"/>
      <c r="P2179" s="2"/>
      <c r="Q2179" s="2"/>
      <c r="R2179" s="2"/>
      <c r="S2179" s="2"/>
    </row>
    <row r="2180" spans="1:19" ht="16.5" thickBot="1" x14ac:dyDescent="0.3">
      <c r="A2180" s="2"/>
      <c r="B2180" s="2"/>
      <c r="C2180" s="2"/>
      <c r="D2180" s="2"/>
      <c r="E2180" s="2"/>
      <c r="F2180" s="2"/>
      <c r="G2180" s="2"/>
      <c r="H2180" s="2"/>
      <c r="I2180" s="2"/>
      <c r="J2180" s="2"/>
      <c r="K2180" s="2"/>
      <c r="L2180" s="2"/>
      <c r="M2180" s="2"/>
      <c r="N2180" s="2"/>
      <c r="O2180" s="2"/>
      <c r="P2180" s="2"/>
      <c r="Q2180" s="2"/>
      <c r="R2180" s="2"/>
      <c r="S2180" s="2"/>
    </row>
    <row r="2181" spans="1:19" ht="16.5" thickBot="1" x14ac:dyDescent="0.3">
      <c r="A2181" s="2"/>
      <c r="B2181" s="2"/>
      <c r="C2181" s="2"/>
      <c r="D2181" s="2"/>
      <c r="E2181" s="2"/>
      <c r="F2181" s="2"/>
      <c r="G2181" s="2"/>
      <c r="H2181" s="2"/>
      <c r="I2181" s="2"/>
      <c r="J2181" s="2"/>
      <c r="K2181" s="2"/>
      <c r="L2181" s="2"/>
      <c r="M2181" s="2"/>
      <c r="N2181" s="2"/>
      <c r="O2181" s="2"/>
      <c r="P2181" s="2"/>
      <c r="Q2181" s="2"/>
      <c r="R2181" s="2"/>
      <c r="S2181" s="2"/>
    </row>
    <row r="2182" spans="1:19" ht="16.5" thickBot="1" x14ac:dyDescent="0.3">
      <c r="A2182" s="2"/>
      <c r="B2182" s="2"/>
      <c r="C2182" s="2"/>
      <c r="D2182" s="2"/>
      <c r="E2182" s="2"/>
      <c r="F2182" s="2"/>
      <c r="G2182" s="2"/>
      <c r="H2182" s="2"/>
      <c r="I2182" s="2"/>
      <c r="J2182" s="2"/>
      <c r="K2182" s="2"/>
      <c r="L2182" s="2"/>
      <c r="M2182" s="2"/>
      <c r="N2182" s="2"/>
      <c r="O2182" s="2"/>
      <c r="P2182" s="2"/>
      <c r="Q2182" s="2"/>
      <c r="R2182" s="2"/>
      <c r="S2182" s="2"/>
    </row>
    <row r="2183" spans="1:19" ht="16.5" thickBot="1" x14ac:dyDescent="0.3">
      <c r="A2183" s="2"/>
      <c r="B2183" s="2"/>
      <c r="C2183" s="2"/>
      <c r="D2183" s="2"/>
      <c r="E2183" s="2"/>
      <c r="F2183" s="2"/>
      <c r="G2183" s="2"/>
      <c r="H2183" s="2"/>
      <c r="I2183" s="2"/>
      <c r="J2183" s="2"/>
      <c r="K2183" s="2"/>
      <c r="L2183" s="2"/>
      <c r="M2183" s="2"/>
      <c r="N2183" s="2"/>
      <c r="O2183" s="2"/>
      <c r="P2183" s="2"/>
      <c r="Q2183" s="2"/>
      <c r="R2183" s="2"/>
      <c r="S2183" s="2"/>
    </row>
    <row r="2184" spans="1:19" ht="16.5" thickBot="1" x14ac:dyDescent="0.3">
      <c r="A2184" s="2"/>
      <c r="B2184" s="2"/>
      <c r="C2184" s="2"/>
      <c r="D2184" s="2"/>
      <c r="E2184" s="2"/>
      <c r="F2184" s="2"/>
      <c r="G2184" s="2"/>
      <c r="H2184" s="2"/>
      <c r="I2184" s="2"/>
      <c r="J2184" s="2"/>
      <c r="K2184" s="2"/>
      <c r="L2184" s="2"/>
      <c r="M2184" s="2"/>
      <c r="N2184" s="2"/>
      <c r="O2184" s="2"/>
      <c r="P2184" s="2"/>
      <c r="Q2184" s="2"/>
      <c r="R2184" s="2"/>
      <c r="S2184" s="2"/>
    </row>
    <row r="2185" spans="1:19" ht="16.5" thickBot="1" x14ac:dyDescent="0.3">
      <c r="A2185" s="2"/>
      <c r="B2185" s="2"/>
      <c r="C2185" s="2"/>
      <c r="D2185" s="2"/>
      <c r="E2185" s="2"/>
      <c r="F2185" s="2"/>
      <c r="G2185" s="2"/>
      <c r="H2185" s="2"/>
      <c r="I2185" s="2"/>
      <c r="J2185" s="2"/>
      <c r="K2185" s="2"/>
      <c r="L2185" s="2"/>
      <c r="M2185" s="2"/>
      <c r="N2185" s="2"/>
      <c r="O2185" s="2"/>
      <c r="P2185" s="2"/>
      <c r="Q2185" s="2"/>
      <c r="R2185" s="2"/>
      <c r="S2185" s="2"/>
    </row>
    <row r="2186" spans="1:19" ht="16.5" thickBot="1" x14ac:dyDescent="0.3">
      <c r="A2186" s="2"/>
      <c r="B2186" s="2"/>
      <c r="C2186" s="2"/>
      <c r="D2186" s="2"/>
      <c r="E2186" s="2"/>
      <c r="F2186" s="2"/>
      <c r="G2186" s="2"/>
      <c r="H2186" s="2"/>
      <c r="I2186" s="2"/>
      <c r="J2186" s="2"/>
      <c r="K2186" s="2"/>
      <c r="L2186" s="2"/>
      <c r="M2186" s="2"/>
      <c r="N2186" s="2"/>
      <c r="O2186" s="2"/>
      <c r="P2186" s="2"/>
      <c r="Q2186" s="2"/>
      <c r="R2186" s="2"/>
      <c r="S2186" s="2"/>
    </row>
    <row r="2187" spans="1:19" ht="16.5" thickBot="1" x14ac:dyDescent="0.3">
      <c r="A2187" s="2"/>
      <c r="B2187" s="2"/>
      <c r="C2187" s="2"/>
      <c r="D2187" s="2"/>
      <c r="E2187" s="2"/>
      <c r="F2187" s="2"/>
      <c r="G2187" s="2"/>
      <c r="H2187" s="2"/>
      <c r="I2187" s="2"/>
      <c r="J2187" s="2"/>
      <c r="K2187" s="2"/>
      <c r="L2187" s="2"/>
      <c r="M2187" s="2"/>
      <c r="N2187" s="2"/>
      <c r="O2187" s="2"/>
      <c r="P2187" s="2"/>
      <c r="Q2187" s="2"/>
      <c r="R2187" s="2"/>
      <c r="S2187" s="2"/>
    </row>
    <row r="2188" spans="1:19" ht="16.5" thickBot="1" x14ac:dyDescent="0.3">
      <c r="A2188" s="2"/>
      <c r="B2188" s="2"/>
      <c r="C2188" s="2"/>
      <c r="D2188" s="2"/>
      <c r="E2188" s="2"/>
      <c r="F2188" s="2"/>
      <c r="G2188" s="2"/>
      <c r="H2188" s="2"/>
      <c r="I2188" s="2"/>
      <c r="J2188" s="2"/>
      <c r="K2188" s="2"/>
      <c r="L2188" s="2"/>
      <c r="M2188" s="2"/>
      <c r="N2188" s="2"/>
      <c r="O2188" s="2"/>
      <c r="P2188" s="2"/>
      <c r="Q2188" s="2"/>
      <c r="R2188" s="2"/>
      <c r="S2188" s="2"/>
    </row>
    <row r="2189" spans="1:19" ht="16.5" thickBot="1" x14ac:dyDescent="0.3">
      <c r="A2189" s="2"/>
      <c r="B2189" s="2"/>
      <c r="C2189" s="2"/>
      <c r="D2189" s="2"/>
      <c r="E2189" s="2"/>
      <c r="F2189" s="2"/>
      <c r="G2189" s="2"/>
      <c r="H2189" s="2"/>
      <c r="I2189" s="2"/>
      <c r="J2189" s="2"/>
      <c r="K2189" s="2"/>
      <c r="L2189" s="2"/>
      <c r="M2189" s="2"/>
      <c r="N2189" s="2"/>
      <c r="O2189" s="2"/>
      <c r="P2189" s="2"/>
      <c r="Q2189" s="2"/>
      <c r="R2189" s="2"/>
      <c r="S2189" s="2"/>
    </row>
    <row r="2190" spans="1:19" ht="16.5" thickBot="1" x14ac:dyDescent="0.3">
      <c r="A2190" s="2"/>
      <c r="B2190" s="2"/>
      <c r="C2190" s="2"/>
      <c r="D2190" s="2"/>
      <c r="E2190" s="2"/>
      <c r="F2190" s="2"/>
      <c r="G2190" s="2"/>
      <c r="H2190" s="2"/>
      <c r="I2190" s="2"/>
      <c r="J2190" s="2"/>
      <c r="K2190" s="2"/>
      <c r="L2190" s="2"/>
      <c r="M2190" s="2"/>
      <c r="N2190" s="2"/>
      <c r="O2190" s="2"/>
      <c r="P2190" s="2"/>
      <c r="Q2190" s="2"/>
      <c r="R2190" s="2"/>
      <c r="S2190" s="2"/>
    </row>
    <row r="2191" spans="1:19" ht="16.5" thickBot="1" x14ac:dyDescent="0.3">
      <c r="A2191" s="2"/>
      <c r="B2191" s="2"/>
      <c r="C2191" s="2"/>
      <c r="D2191" s="2"/>
      <c r="E2191" s="2"/>
      <c r="F2191" s="2"/>
      <c r="G2191" s="2"/>
      <c r="H2191" s="2"/>
      <c r="I2191" s="2"/>
      <c r="J2191" s="2"/>
      <c r="K2191" s="2"/>
      <c r="L2191" s="2"/>
      <c r="M2191" s="2"/>
      <c r="N2191" s="2"/>
      <c r="O2191" s="2"/>
      <c r="P2191" s="2"/>
      <c r="Q2191" s="2"/>
      <c r="R2191" s="2"/>
      <c r="S2191" s="2"/>
    </row>
    <row r="2192" spans="1:19" ht="16.5" thickBot="1" x14ac:dyDescent="0.3">
      <c r="A2192" s="2"/>
      <c r="B2192" s="2"/>
      <c r="C2192" s="2"/>
      <c r="D2192" s="2"/>
      <c r="E2192" s="2"/>
      <c r="F2192" s="2"/>
      <c r="G2192" s="2"/>
      <c r="H2192" s="2"/>
      <c r="I2192" s="2"/>
      <c r="J2192" s="2"/>
      <c r="K2192" s="2"/>
      <c r="L2192" s="2"/>
      <c r="M2192" s="2"/>
      <c r="N2192" s="2"/>
      <c r="O2192" s="2"/>
      <c r="P2192" s="2"/>
      <c r="Q2192" s="2"/>
      <c r="R2192" s="2"/>
      <c r="S2192" s="2"/>
    </row>
    <row r="2193" spans="1:19" ht="16.5" thickBot="1" x14ac:dyDescent="0.3">
      <c r="A2193" s="2"/>
      <c r="B2193" s="2"/>
      <c r="C2193" s="2"/>
      <c r="D2193" s="2"/>
      <c r="E2193" s="2"/>
      <c r="F2193" s="2"/>
      <c r="G2193" s="2"/>
      <c r="H2193" s="2"/>
      <c r="I2193" s="2"/>
      <c r="J2193" s="2"/>
      <c r="K2193" s="2"/>
      <c r="L2193" s="2"/>
      <c r="M2193" s="2"/>
      <c r="N2193" s="2"/>
      <c r="O2193" s="2"/>
      <c r="P2193" s="2"/>
      <c r="Q2193" s="2"/>
      <c r="R2193" s="2"/>
      <c r="S2193" s="2"/>
    </row>
    <row r="2194" spans="1:19" ht="16.5" thickBot="1" x14ac:dyDescent="0.3">
      <c r="A2194" s="2"/>
      <c r="B2194" s="2"/>
      <c r="C2194" s="2"/>
      <c r="D2194" s="2"/>
      <c r="E2194" s="2"/>
      <c r="F2194" s="2"/>
      <c r="G2194" s="2"/>
      <c r="H2194" s="2"/>
      <c r="I2194" s="2"/>
      <c r="J2194" s="2"/>
      <c r="K2194" s="2"/>
      <c r="L2194" s="2"/>
      <c r="M2194" s="2"/>
      <c r="N2194" s="2"/>
      <c r="O2194" s="2"/>
      <c r="P2194" s="2"/>
      <c r="Q2194" s="2"/>
      <c r="R2194" s="2"/>
      <c r="S2194" s="2"/>
    </row>
    <row r="2195" spans="1:19" ht="16.5" thickBot="1" x14ac:dyDescent="0.3">
      <c r="A2195" s="2"/>
      <c r="B2195" s="2"/>
      <c r="C2195" s="2"/>
      <c r="D2195" s="2"/>
      <c r="E2195" s="2"/>
      <c r="F2195" s="2"/>
      <c r="G2195" s="2"/>
      <c r="H2195" s="2"/>
      <c r="I2195" s="2"/>
      <c r="J2195" s="2"/>
      <c r="K2195" s="2"/>
      <c r="L2195" s="2"/>
      <c r="M2195" s="2"/>
      <c r="N2195" s="2"/>
      <c r="O2195" s="2"/>
      <c r="P2195" s="2"/>
      <c r="Q2195" s="2"/>
      <c r="R2195" s="2"/>
      <c r="S2195" s="2"/>
    </row>
    <row r="2196" spans="1:19" ht="16.5" thickBot="1" x14ac:dyDescent="0.3">
      <c r="A2196" s="2"/>
      <c r="B2196" s="2"/>
      <c r="C2196" s="2"/>
      <c r="D2196" s="2"/>
      <c r="E2196" s="2"/>
      <c r="F2196" s="2"/>
      <c r="G2196" s="2"/>
      <c r="H2196" s="2"/>
      <c r="I2196" s="2"/>
      <c r="J2196" s="2"/>
      <c r="K2196" s="2"/>
      <c r="L2196" s="2"/>
      <c r="M2196" s="2"/>
      <c r="N2196" s="2"/>
      <c r="O2196" s="2"/>
      <c r="P2196" s="2"/>
      <c r="Q2196" s="2"/>
      <c r="R2196" s="2"/>
      <c r="S2196" s="2"/>
    </row>
    <row r="2197" spans="1:19" ht="16.5" thickBot="1" x14ac:dyDescent="0.3">
      <c r="A2197" s="2"/>
      <c r="B2197" s="2"/>
      <c r="C2197" s="2"/>
      <c r="D2197" s="2"/>
      <c r="E2197" s="2"/>
      <c r="F2197" s="2"/>
      <c r="G2197" s="2"/>
      <c r="H2197" s="2"/>
      <c r="I2197" s="2"/>
      <c r="J2197" s="2"/>
      <c r="K2197" s="2"/>
      <c r="L2197" s="2"/>
      <c r="M2197" s="2"/>
      <c r="N2197" s="2"/>
      <c r="O2197" s="2"/>
      <c r="P2197" s="2"/>
      <c r="Q2197" s="2"/>
      <c r="R2197" s="2"/>
      <c r="S2197" s="2"/>
    </row>
    <row r="2198" spans="1:19" ht="16.5" thickBot="1" x14ac:dyDescent="0.3">
      <c r="A2198" s="2"/>
      <c r="B2198" s="2"/>
      <c r="C2198" s="2"/>
      <c r="D2198" s="2"/>
      <c r="E2198" s="2"/>
      <c r="F2198" s="2"/>
      <c r="G2198" s="2"/>
      <c r="H2198" s="2"/>
      <c r="I2198" s="2"/>
      <c r="J2198" s="2"/>
      <c r="K2198" s="2"/>
      <c r="L2198" s="2"/>
      <c r="M2198" s="2"/>
      <c r="N2198" s="2"/>
      <c r="O2198" s="2"/>
      <c r="P2198" s="2"/>
      <c r="Q2198" s="2"/>
      <c r="R2198" s="2"/>
      <c r="S2198" s="2"/>
    </row>
    <row r="2199" spans="1:19" ht="16.5" thickBot="1" x14ac:dyDescent="0.3">
      <c r="A2199" s="2"/>
      <c r="B2199" s="2"/>
      <c r="C2199" s="2"/>
      <c r="D2199" s="2"/>
      <c r="E2199" s="2"/>
      <c r="F2199" s="2"/>
      <c r="G2199" s="2"/>
      <c r="H2199" s="2"/>
      <c r="I2199" s="2"/>
      <c r="J2199" s="2"/>
      <c r="K2199" s="2"/>
      <c r="L2199" s="2"/>
      <c r="M2199" s="2"/>
      <c r="N2199" s="2"/>
      <c r="O2199" s="2"/>
      <c r="P2199" s="2"/>
      <c r="Q2199" s="2"/>
      <c r="R2199" s="2"/>
      <c r="S2199" s="2"/>
    </row>
    <row r="2200" spans="1:19" ht="16.5" thickBot="1" x14ac:dyDescent="0.3">
      <c r="A2200" s="2"/>
      <c r="B2200" s="2"/>
      <c r="C2200" s="2"/>
      <c r="D2200" s="2"/>
      <c r="E2200" s="2"/>
      <c r="F2200" s="2"/>
      <c r="G2200" s="2"/>
      <c r="H2200" s="2"/>
      <c r="I2200" s="2"/>
      <c r="J2200" s="2"/>
      <c r="K2200" s="2"/>
      <c r="L2200" s="2"/>
      <c r="M2200" s="2"/>
      <c r="N2200" s="2"/>
      <c r="O2200" s="2"/>
      <c r="P2200" s="2"/>
      <c r="Q2200" s="2"/>
      <c r="R2200" s="2"/>
      <c r="S2200" s="2"/>
    </row>
    <row r="2201" spans="1:19" ht="16.5" thickBot="1" x14ac:dyDescent="0.3">
      <c r="A2201" s="2"/>
      <c r="B2201" s="2"/>
      <c r="C2201" s="2"/>
      <c r="D2201" s="2"/>
      <c r="E2201" s="2"/>
      <c r="F2201" s="2"/>
      <c r="G2201" s="2"/>
      <c r="H2201" s="2"/>
      <c r="I2201" s="2"/>
      <c r="J2201" s="2"/>
      <c r="K2201" s="2"/>
      <c r="L2201" s="2"/>
      <c r="M2201" s="2"/>
      <c r="N2201" s="2"/>
      <c r="O2201" s="2"/>
      <c r="P2201" s="2"/>
      <c r="Q2201" s="2"/>
      <c r="R2201" s="2"/>
      <c r="S2201" s="2"/>
    </row>
    <row r="2202" spans="1:19" ht="16.5" thickBot="1" x14ac:dyDescent="0.3">
      <c r="A2202" s="2"/>
      <c r="B2202" s="2"/>
      <c r="C2202" s="2"/>
      <c r="D2202" s="2"/>
      <c r="E2202" s="2"/>
      <c r="F2202" s="2"/>
      <c r="G2202" s="2"/>
      <c r="H2202" s="2"/>
      <c r="I2202" s="2"/>
      <c r="J2202" s="2"/>
      <c r="K2202" s="2"/>
      <c r="L2202" s="2"/>
      <c r="M2202" s="2"/>
      <c r="N2202" s="2"/>
      <c r="O2202" s="2"/>
      <c r="P2202" s="2"/>
      <c r="Q2202" s="2"/>
      <c r="R2202" s="2"/>
      <c r="S2202" s="2"/>
    </row>
    <row r="2203" spans="1:19" ht="16.5" thickBot="1" x14ac:dyDescent="0.3">
      <c r="A2203" s="2"/>
      <c r="B2203" s="2"/>
      <c r="C2203" s="2"/>
      <c r="D2203" s="2"/>
      <c r="E2203" s="2"/>
      <c r="F2203" s="2"/>
      <c r="G2203" s="2"/>
      <c r="H2203" s="2"/>
      <c r="I2203" s="2"/>
      <c r="J2203" s="2"/>
      <c r="K2203" s="2"/>
      <c r="L2203" s="2"/>
      <c r="M2203" s="2"/>
      <c r="N2203" s="2"/>
      <c r="O2203" s="2"/>
      <c r="P2203" s="2"/>
      <c r="Q2203" s="2"/>
      <c r="R2203" s="2"/>
      <c r="S2203" s="2"/>
    </row>
    <row r="2204" spans="1:19" ht="16.5" thickBot="1" x14ac:dyDescent="0.3">
      <c r="A2204" s="2"/>
      <c r="B2204" s="2"/>
      <c r="C2204" s="2"/>
      <c r="D2204" s="2"/>
      <c r="E2204" s="2"/>
      <c r="F2204" s="2"/>
      <c r="G2204" s="2"/>
      <c r="H2204" s="2"/>
      <c r="I2204" s="2"/>
      <c r="J2204" s="2"/>
      <c r="K2204" s="2"/>
      <c r="L2204" s="2"/>
      <c r="M2204" s="2"/>
      <c r="N2204" s="2"/>
      <c r="O2204" s="2"/>
      <c r="P2204" s="2"/>
      <c r="Q2204" s="2"/>
      <c r="R2204" s="2"/>
      <c r="S2204" s="2"/>
    </row>
    <row r="2205" spans="1:19" ht="16.5" thickBot="1" x14ac:dyDescent="0.3">
      <c r="A2205" s="2"/>
      <c r="B2205" s="2"/>
      <c r="C2205" s="2"/>
      <c r="D2205" s="2"/>
      <c r="E2205" s="2"/>
      <c r="F2205" s="2"/>
      <c r="G2205" s="2"/>
      <c r="H2205" s="2"/>
      <c r="I2205" s="2"/>
      <c r="J2205" s="2"/>
      <c r="K2205" s="2"/>
      <c r="L2205" s="2"/>
      <c r="M2205" s="2"/>
      <c r="N2205" s="2"/>
      <c r="O2205" s="2"/>
      <c r="P2205" s="2"/>
      <c r="Q2205" s="2"/>
      <c r="R2205" s="2"/>
      <c r="S2205" s="2"/>
    </row>
    <row r="2206" spans="1:19" ht="16.5" thickBot="1" x14ac:dyDescent="0.3">
      <c r="A2206" s="2"/>
      <c r="B2206" s="2"/>
      <c r="C2206" s="2"/>
      <c r="D2206" s="2"/>
      <c r="E2206" s="2"/>
      <c r="F2206" s="2"/>
      <c r="G2206" s="2"/>
      <c r="H2206" s="2"/>
      <c r="I2206" s="2"/>
      <c r="J2206" s="2"/>
      <c r="K2206" s="2"/>
      <c r="L2206" s="2"/>
      <c r="M2206" s="2"/>
      <c r="N2206" s="2"/>
      <c r="O2206" s="2"/>
      <c r="P2206" s="2"/>
      <c r="Q2206" s="2"/>
      <c r="R2206" s="2"/>
      <c r="S2206" s="2"/>
    </row>
    <row r="2207" spans="1:19" ht="16.5" thickBot="1" x14ac:dyDescent="0.3">
      <c r="A2207" s="2"/>
      <c r="B2207" s="2"/>
      <c r="C2207" s="2"/>
      <c r="D2207" s="2"/>
      <c r="E2207" s="2"/>
      <c r="F2207" s="2"/>
      <c r="G2207" s="2"/>
      <c r="H2207" s="2"/>
      <c r="I2207" s="2"/>
      <c r="J2207" s="2"/>
      <c r="K2207" s="2"/>
      <c r="L2207" s="2"/>
      <c r="M2207" s="2"/>
      <c r="N2207" s="2"/>
      <c r="O2207" s="2"/>
      <c r="P2207" s="2"/>
      <c r="Q2207" s="2"/>
      <c r="R2207" s="2"/>
      <c r="S2207" s="2"/>
    </row>
    <row r="2208" spans="1:19" ht="16.5" thickBot="1" x14ac:dyDescent="0.3">
      <c r="A2208" s="2"/>
      <c r="B2208" s="2"/>
      <c r="C2208" s="2"/>
      <c r="D2208" s="2"/>
      <c r="E2208" s="2"/>
      <c r="F2208" s="2"/>
      <c r="G2208" s="2"/>
      <c r="H2208" s="2"/>
      <c r="I2208" s="2"/>
      <c r="J2208" s="2"/>
      <c r="K2208" s="2"/>
      <c r="L2208" s="2"/>
      <c r="M2208" s="2"/>
      <c r="N2208" s="2"/>
      <c r="O2208" s="2"/>
      <c r="P2208" s="2"/>
      <c r="Q2208" s="2"/>
      <c r="R2208" s="2"/>
      <c r="S2208" s="2"/>
    </row>
    <row r="2209" spans="1:19" ht="16.5" thickBot="1" x14ac:dyDescent="0.3">
      <c r="A2209" s="2"/>
      <c r="B2209" s="2"/>
      <c r="C2209" s="2"/>
      <c r="D2209" s="2"/>
      <c r="E2209" s="2"/>
      <c r="F2209" s="2"/>
      <c r="G2209" s="2"/>
      <c r="H2209" s="2"/>
      <c r="I2209" s="2"/>
      <c r="J2209" s="2"/>
      <c r="K2209" s="2"/>
      <c r="L2209" s="2"/>
      <c r="M2209" s="2"/>
      <c r="N2209" s="2"/>
      <c r="O2209" s="2"/>
      <c r="P2209" s="2"/>
      <c r="Q2209" s="2"/>
      <c r="R2209" s="2"/>
      <c r="S2209" s="2"/>
    </row>
    <row r="2210" spans="1:19" ht="16.5" thickBot="1" x14ac:dyDescent="0.3">
      <c r="A2210" s="2"/>
      <c r="B2210" s="2"/>
      <c r="C2210" s="2"/>
      <c r="D2210" s="2"/>
      <c r="E2210" s="2"/>
      <c r="F2210" s="2"/>
      <c r="G2210" s="2"/>
      <c r="H2210" s="2"/>
      <c r="I2210" s="2"/>
      <c r="J2210" s="2"/>
      <c r="K2210" s="2"/>
      <c r="L2210" s="2"/>
      <c r="M2210" s="2"/>
      <c r="N2210" s="2"/>
      <c r="O2210" s="2"/>
      <c r="P2210" s="2"/>
      <c r="Q2210" s="2"/>
      <c r="R2210" s="2"/>
      <c r="S2210" s="2"/>
    </row>
    <row r="2211" spans="1:19" ht="16.5" thickBot="1" x14ac:dyDescent="0.3">
      <c r="A2211" s="2"/>
      <c r="B2211" s="2"/>
      <c r="C2211" s="2"/>
      <c r="D2211" s="2"/>
      <c r="E2211" s="2"/>
      <c r="F2211" s="2"/>
      <c r="G2211" s="2"/>
      <c r="H2211" s="2"/>
      <c r="I2211" s="2"/>
      <c r="J2211" s="2"/>
      <c r="K2211" s="2"/>
      <c r="L2211" s="2"/>
      <c r="M2211" s="2"/>
      <c r="N2211" s="2"/>
      <c r="O2211" s="2"/>
      <c r="P2211" s="2"/>
      <c r="Q2211" s="2"/>
      <c r="R2211" s="2"/>
      <c r="S2211" s="2"/>
    </row>
    <row r="2212" spans="1:19" ht="16.5" thickBot="1" x14ac:dyDescent="0.3">
      <c r="A2212" s="2"/>
      <c r="B2212" s="2"/>
      <c r="C2212" s="2"/>
      <c r="D2212" s="2"/>
      <c r="E2212" s="2"/>
      <c r="F2212" s="2"/>
      <c r="G2212" s="2"/>
      <c r="H2212" s="2"/>
      <c r="I2212" s="2"/>
      <c r="J2212" s="2"/>
      <c r="K2212" s="2"/>
      <c r="L2212" s="2"/>
      <c r="M2212" s="2"/>
      <c r="N2212" s="2"/>
      <c r="O2212" s="2"/>
      <c r="P2212" s="2"/>
      <c r="Q2212" s="2"/>
      <c r="R2212" s="2"/>
      <c r="S2212" s="2"/>
    </row>
    <row r="2213" spans="1:19" ht="16.5" thickBot="1" x14ac:dyDescent="0.3">
      <c r="A2213" s="2"/>
      <c r="B2213" s="2"/>
      <c r="C2213" s="2"/>
      <c r="D2213" s="2"/>
      <c r="E2213" s="2"/>
      <c r="F2213" s="2"/>
      <c r="G2213" s="2"/>
      <c r="H2213" s="2"/>
      <c r="I2213" s="2"/>
      <c r="J2213" s="2"/>
      <c r="K2213" s="2"/>
      <c r="L2213" s="2"/>
      <c r="M2213" s="2"/>
      <c r="N2213" s="2"/>
      <c r="O2213" s="2"/>
      <c r="P2213" s="2"/>
      <c r="Q2213" s="2"/>
      <c r="R2213" s="2"/>
      <c r="S2213" s="2"/>
    </row>
    <row r="2214" spans="1:19" ht="16.5" thickBot="1" x14ac:dyDescent="0.3">
      <c r="A2214" s="2"/>
      <c r="B2214" s="2"/>
      <c r="C2214" s="2"/>
      <c r="D2214" s="2"/>
      <c r="E2214" s="2"/>
      <c r="F2214" s="2"/>
      <c r="G2214" s="2"/>
      <c r="H2214" s="2"/>
      <c r="I2214" s="2"/>
      <c r="J2214" s="2"/>
      <c r="K2214" s="2"/>
      <c r="L2214" s="2"/>
      <c r="M2214" s="2"/>
      <c r="N2214" s="2"/>
      <c r="O2214" s="2"/>
      <c r="P2214" s="2"/>
      <c r="Q2214" s="2"/>
      <c r="R2214" s="2"/>
      <c r="S2214" s="2"/>
    </row>
    <row r="2215" spans="1:19" ht="16.5" thickBot="1" x14ac:dyDescent="0.3">
      <c r="A2215" s="2"/>
      <c r="B2215" s="2"/>
      <c r="C2215" s="2"/>
      <c r="D2215" s="2"/>
      <c r="E2215" s="2"/>
      <c r="F2215" s="2"/>
      <c r="G2215" s="2"/>
      <c r="H2215" s="2"/>
      <c r="I2215" s="2"/>
      <c r="J2215" s="2"/>
      <c r="K2215" s="2"/>
      <c r="L2215" s="2"/>
      <c r="M2215" s="2"/>
      <c r="N2215" s="2"/>
      <c r="O2215" s="2"/>
      <c r="P2215" s="2"/>
      <c r="Q2215" s="2"/>
      <c r="R2215" s="2"/>
      <c r="S2215" s="2"/>
    </row>
    <row r="2216" spans="1:19" ht="16.5" thickBot="1" x14ac:dyDescent="0.3">
      <c r="A2216" s="2"/>
      <c r="B2216" s="2"/>
      <c r="C2216" s="2"/>
      <c r="D2216" s="2"/>
      <c r="E2216" s="2"/>
      <c r="F2216" s="2"/>
      <c r="G2216" s="2"/>
      <c r="H2216" s="2"/>
      <c r="I2216" s="2"/>
      <c r="J2216" s="2"/>
      <c r="K2216" s="2"/>
      <c r="L2216" s="2"/>
      <c r="M2216" s="2"/>
      <c r="N2216" s="2"/>
      <c r="O2216" s="2"/>
      <c r="P2216" s="2"/>
      <c r="Q2216" s="2"/>
      <c r="R2216" s="2"/>
      <c r="S2216" s="2"/>
    </row>
    <row r="2217" spans="1:19" ht="16.5" thickBot="1" x14ac:dyDescent="0.3">
      <c r="A2217" s="2"/>
      <c r="B2217" s="2"/>
      <c r="C2217" s="2"/>
      <c r="D2217" s="2"/>
      <c r="E2217" s="2"/>
      <c r="F2217" s="2"/>
      <c r="G2217" s="2"/>
      <c r="H2217" s="2"/>
      <c r="I2217" s="2"/>
      <c r="J2217" s="2"/>
      <c r="K2217" s="2"/>
      <c r="L2217" s="2"/>
      <c r="M2217" s="2"/>
      <c r="N2217" s="2"/>
      <c r="O2217" s="2"/>
      <c r="P2217" s="2"/>
      <c r="Q2217" s="2"/>
      <c r="R2217" s="2"/>
      <c r="S2217" s="2"/>
    </row>
    <row r="2218" spans="1:19" ht="16.5" thickBot="1" x14ac:dyDescent="0.3">
      <c r="A2218" s="2"/>
      <c r="B2218" s="2"/>
      <c r="C2218" s="2"/>
      <c r="D2218" s="2"/>
      <c r="E2218" s="2"/>
      <c r="F2218" s="2"/>
      <c r="G2218" s="2"/>
      <c r="H2218" s="2"/>
      <c r="I2218" s="2"/>
      <c r="J2218" s="2"/>
      <c r="K2218" s="2"/>
      <c r="L2218" s="2"/>
      <c r="M2218" s="2"/>
      <c r="N2218" s="2"/>
      <c r="O2218" s="2"/>
      <c r="P2218" s="2"/>
      <c r="Q2218" s="2"/>
      <c r="R2218" s="2"/>
      <c r="S2218" s="2"/>
    </row>
    <row r="2219" spans="1:19" ht="16.5" thickBot="1" x14ac:dyDescent="0.3">
      <c r="A2219" s="2"/>
      <c r="B2219" s="2"/>
      <c r="C2219" s="2"/>
      <c r="D2219" s="2"/>
      <c r="E2219" s="2"/>
      <c r="F2219" s="2"/>
      <c r="G2219" s="2"/>
      <c r="H2219" s="2"/>
      <c r="I2219" s="2"/>
      <c r="J2219" s="2"/>
      <c r="K2219" s="2"/>
      <c r="L2219" s="2"/>
      <c r="M2219" s="2"/>
      <c r="N2219" s="2"/>
      <c r="O2219" s="2"/>
      <c r="P2219" s="2"/>
      <c r="Q2219" s="2"/>
      <c r="R2219" s="2"/>
      <c r="S2219" s="2"/>
    </row>
    <row r="2220" spans="1:19" ht="16.5" thickBot="1" x14ac:dyDescent="0.3">
      <c r="A2220" s="2"/>
      <c r="B2220" s="2"/>
      <c r="C2220" s="2"/>
      <c r="D2220" s="2"/>
      <c r="E2220" s="2"/>
      <c r="F2220" s="2"/>
      <c r="G2220" s="2"/>
      <c r="H2220" s="2"/>
      <c r="I2220" s="2"/>
      <c r="J2220" s="2"/>
      <c r="K2220" s="2"/>
      <c r="L2220" s="2"/>
      <c r="M2220" s="2"/>
      <c r="N2220" s="2"/>
      <c r="O2220" s="2"/>
      <c r="P2220" s="2"/>
      <c r="Q2220" s="2"/>
      <c r="R2220" s="2"/>
      <c r="S2220" s="2"/>
    </row>
    <row r="2221" spans="1:19" ht="16.5" thickBot="1" x14ac:dyDescent="0.3">
      <c r="A2221" s="2"/>
      <c r="B2221" s="2"/>
      <c r="C2221" s="2"/>
      <c r="D2221" s="2"/>
      <c r="E2221" s="2"/>
      <c r="F2221" s="2"/>
      <c r="G2221" s="2"/>
      <c r="H2221" s="2"/>
      <c r="I2221" s="2"/>
      <c r="J2221" s="2"/>
      <c r="K2221" s="2"/>
      <c r="L2221" s="2"/>
      <c r="M2221" s="2"/>
      <c r="N2221" s="2"/>
      <c r="O2221" s="2"/>
      <c r="P2221" s="2"/>
      <c r="Q2221" s="2"/>
      <c r="R2221" s="2"/>
      <c r="S2221" s="2"/>
    </row>
    <row r="2222" spans="1:19" ht="16.5" thickBot="1" x14ac:dyDescent="0.3">
      <c r="A2222" s="2"/>
      <c r="B2222" s="2"/>
      <c r="C2222" s="2"/>
      <c r="D2222" s="2"/>
      <c r="E2222" s="2"/>
      <c r="F2222" s="2"/>
      <c r="G2222" s="2"/>
      <c r="H2222" s="2"/>
      <c r="I2222" s="2"/>
      <c r="J2222" s="2"/>
      <c r="K2222" s="2"/>
      <c r="L2222" s="2"/>
      <c r="M2222" s="2"/>
      <c r="N2222" s="2"/>
      <c r="O2222" s="2"/>
      <c r="P2222" s="2"/>
      <c r="Q2222" s="2"/>
      <c r="R2222" s="2"/>
      <c r="S2222" s="2"/>
    </row>
    <row r="2223" spans="1:19" ht="16.5" thickBot="1" x14ac:dyDescent="0.3">
      <c r="A2223" s="2"/>
      <c r="B2223" s="2"/>
      <c r="C2223" s="2"/>
      <c r="D2223" s="2"/>
      <c r="E2223" s="2"/>
      <c r="F2223" s="2"/>
      <c r="G2223" s="2"/>
      <c r="H2223" s="2"/>
      <c r="I2223" s="2"/>
      <c r="J2223" s="2"/>
      <c r="K2223" s="2"/>
      <c r="L2223" s="2"/>
      <c r="M2223" s="2"/>
      <c r="N2223" s="2"/>
      <c r="O2223" s="2"/>
      <c r="P2223" s="2"/>
      <c r="Q2223" s="2"/>
      <c r="R2223" s="2"/>
      <c r="S2223" s="2"/>
    </row>
    <row r="2224" spans="1:19" ht="16.5" thickBot="1" x14ac:dyDescent="0.3">
      <c r="A2224" s="2"/>
      <c r="B2224" s="2"/>
      <c r="C2224" s="2"/>
      <c r="D2224" s="2"/>
      <c r="E2224" s="2"/>
      <c r="F2224" s="2"/>
      <c r="G2224" s="2"/>
      <c r="H2224" s="2"/>
      <c r="I2224" s="2"/>
      <c r="J2224" s="2"/>
      <c r="K2224" s="2"/>
      <c r="L2224" s="2"/>
      <c r="M2224" s="2"/>
      <c r="N2224" s="2"/>
      <c r="O2224" s="2"/>
      <c r="P2224" s="2"/>
      <c r="Q2224" s="2"/>
      <c r="R2224" s="2"/>
      <c r="S2224" s="2"/>
    </row>
    <row r="2225" spans="1:19" ht="16.5" thickBot="1" x14ac:dyDescent="0.3">
      <c r="A2225" s="2"/>
      <c r="B2225" s="2"/>
      <c r="C2225" s="2"/>
      <c r="D2225" s="2"/>
      <c r="E2225" s="2"/>
      <c r="F2225" s="2"/>
      <c r="G2225" s="2"/>
      <c r="H2225" s="2"/>
      <c r="I2225" s="2"/>
      <c r="J2225" s="2"/>
      <c r="K2225" s="2"/>
      <c r="L2225" s="2"/>
      <c r="M2225" s="2"/>
      <c r="N2225" s="2"/>
      <c r="O2225" s="2"/>
      <c r="P2225" s="2"/>
      <c r="Q2225" s="2"/>
      <c r="R2225" s="2"/>
      <c r="S2225" s="2"/>
    </row>
    <row r="2226" spans="1:19" ht="16.5" thickBot="1" x14ac:dyDescent="0.3">
      <c r="A2226" s="2"/>
      <c r="B2226" s="2"/>
      <c r="C2226" s="2"/>
      <c r="D2226" s="2"/>
      <c r="E2226" s="2"/>
      <c r="F2226" s="2"/>
      <c r="G2226" s="2"/>
      <c r="H2226" s="2"/>
      <c r="I2226" s="2"/>
      <c r="J2226" s="2"/>
      <c r="K2226" s="2"/>
      <c r="L2226" s="2"/>
      <c r="M2226" s="2"/>
      <c r="N2226" s="2"/>
      <c r="O2226" s="2"/>
      <c r="P2226" s="2"/>
      <c r="Q2226" s="2"/>
      <c r="R2226" s="2"/>
      <c r="S2226" s="2"/>
    </row>
    <row r="2227" spans="1:19" ht="16.5" thickBot="1" x14ac:dyDescent="0.3">
      <c r="A2227" s="2"/>
      <c r="B2227" s="2"/>
      <c r="C2227" s="2"/>
      <c r="D2227" s="2"/>
      <c r="E2227" s="2"/>
      <c r="F2227" s="2"/>
      <c r="G2227" s="2"/>
      <c r="H2227" s="2"/>
      <c r="I2227" s="2"/>
      <c r="J2227" s="2"/>
      <c r="K2227" s="2"/>
      <c r="L2227" s="2"/>
      <c r="M2227" s="2"/>
      <c r="N2227" s="2"/>
      <c r="O2227" s="2"/>
      <c r="P2227" s="2"/>
      <c r="Q2227" s="2"/>
      <c r="R2227" s="2"/>
      <c r="S2227" s="2"/>
    </row>
    <row r="2228" spans="1:19" ht="16.5" thickBot="1" x14ac:dyDescent="0.3">
      <c r="A2228" s="2"/>
      <c r="B2228" s="2"/>
      <c r="C2228" s="2"/>
      <c r="D2228" s="2"/>
      <c r="E2228" s="2"/>
      <c r="F2228" s="2"/>
      <c r="G2228" s="2"/>
      <c r="H2228" s="2"/>
      <c r="I2228" s="2"/>
      <c r="J2228" s="2"/>
      <c r="K2228" s="2"/>
      <c r="L2228" s="2"/>
      <c r="M2228" s="2"/>
      <c r="N2228" s="2"/>
      <c r="O2228" s="2"/>
      <c r="P2228" s="2"/>
      <c r="Q2228" s="2"/>
      <c r="R2228" s="2"/>
      <c r="S2228" s="2"/>
    </row>
    <row r="2229" spans="1:19" ht="16.5" thickBot="1" x14ac:dyDescent="0.3">
      <c r="A2229" s="2"/>
      <c r="B2229" s="2"/>
      <c r="C2229" s="2"/>
      <c r="D2229" s="2"/>
      <c r="E2229" s="2"/>
      <c r="F2229" s="2"/>
      <c r="G2229" s="2"/>
      <c r="H2229" s="2"/>
      <c r="I2229" s="2"/>
      <c r="J2229" s="2"/>
      <c r="K2229" s="2"/>
      <c r="L2229" s="2"/>
      <c r="M2229" s="2"/>
      <c r="N2229" s="2"/>
      <c r="O2229" s="2"/>
      <c r="P2229" s="2"/>
      <c r="Q2229" s="2"/>
      <c r="R2229" s="2"/>
      <c r="S2229" s="2"/>
    </row>
    <row r="2230" spans="1:19" ht="16.5" thickBot="1" x14ac:dyDescent="0.3">
      <c r="A2230" s="2"/>
      <c r="B2230" s="2"/>
      <c r="C2230" s="2"/>
      <c r="D2230" s="2"/>
      <c r="E2230" s="2"/>
      <c r="F2230" s="2"/>
      <c r="G2230" s="2"/>
      <c r="H2230" s="2"/>
      <c r="I2230" s="2"/>
      <c r="J2230" s="2"/>
      <c r="K2230" s="2"/>
      <c r="L2230" s="2"/>
      <c r="M2230" s="2"/>
      <c r="N2230" s="2"/>
      <c r="O2230" s="2"/>
      <c r="P2230" s="2"/>
      <c r="Q2230" s="2"/>
      <c r="R2230" s="2"/>
      <c r="S2230" s="2"/>
    </row>
    <row r="2231" spans="1:19" ht="16.5" thickBot="1" x14ac:dyDescent="0.3">
      <c r="A2231" s="2"/>
      <c r="B2231" s="2"/>
      <c r="C2231" s="2"/>
      <c r="D2231" s="2"/>
      <c r="E2231" s="2"/>
      <c r="F2231" s="2"/>
      <c r="G2231" s="2"/>
      <c r="H2231" s="2"/>
      <c r="I2231" s="2"/>
      <c r="J2231" s="2"/>
      <c r="K2231" s="2"/>
      <c r="L2231" s="2"/>
      <c r="M2231" s="2"/>
      <c r="N2231" s="2"/>
      <c r="O2231" s="2"/>
      <c r="P2231" s="2"/>
      <c r="Q2231" s="2"/>
      <c r="R2231" s="2"/>
      <c r="S2231" s="2"/>
    </row>
    <row r="2232" spans="1:19" ht="16.5" thickBot="1" x14ac:dyDescent="0.3">
      <c r="A2232" s="2"/>
      <c r="B2232" s="2"/>
      <c r="C2232" s="2"/>
      <c r="D2232" s="2"/>
      <c r="E2232" s="2"/>
      <c r="F2232" s="2"/>
      <c r="G2232" s="2"/>
      <c r="H2232" s="2"/>
      <c r="I2232" s="2"/>
      <c r="J2232" s="2"/>
      <c r="K2232" s="2"/>
      <c r="L2232" s="2"/>
      <c r="M2232" s="2"/>
      <c r="N2232" s="2"/>
      <c r="O2232" s="2"/>
      <c r="P2232" s="2"/>
      <c r="Q2232" s="2"/>
      <c r="R2232" s="2"/>
      <c r="S2232" s="2"/>
    </row>
    <row r="2233" spans="1:19" ht="16.5" thickBot="1" x14ac:dyDescent="0.3">
      <c r="A2233" s="2"/>
      <c r="B2233" s="2"/>
      <c r="C2233" s="2"/>
      <c r="D2233" s="2"/>
      <c r="E2233" s="2"/>
      <c r="F2233" s="2"/>
      <c r="G2233" s="2"/>
      <c r="H2233" s="2"/>
      <c r="I2233" s="2"/>
      <c r="J2233" s="2"/>
      <c r="K2233" s="2"/>
      <c r="L2233" s="2"/>
      <c r="M2233" s="2"/>
      <c r="N2233" s="2"/>
      <c r="O2233" s="2"/>
      <c r="P2233" s="2"/>
      <c r="Q2233" s="2"/>
      <c r="R2233" s="2"/>
      <c r="S2233" s="2"/>
    </row>
    <row r="2234" spans="1:19" ht="16.5" thickBot="1" x14ac:dyDescent="0.3">
      <c r="A2234" s="2"/>
      <c r="B2234" s="2"/>
      <c r="C2234" s="2"/>
      <c r="D2234" s="2"/>
      <c r="E2234" s="2"/>
      <c r="F2234" s="2"/>
      <c r="G2234" s="2"/>
      <c r="H2234" s="2"/>
      <c r="I2234" s="2"/>
      <c r="J2234" s="2"/>
      <c r="K2234" s="2"/>
      <c r="L2234" s="2"/>
      <c r="M2234" s="2"/>
      <c r="N2234" s="2"/>
      <c r="O2234" s="2"/>
      <c r="P2234" s="2"/>
      <c r="Q2234" s="2"/>
      <c r="R2234" s="2"/>
      <c r="S2234" s="2"/>
    </row>
    <row r="2235" spans="1:19" ht="16.5" thickBot="1" x14ac:dyDescent="0.3">
      <c r="A2235" s="2"/>
      <c r="B2235" s="2"/>
      <c r="C2235" s="2"/>
      <c r="D2235" s="2"/>
      <c r="E2235" s="2"/>
      <c r="F2235" s="2"/>
      <c r="G2235" s="2"/>
      <c r="H2235" s="2"/>
      <c r="I2235" s="2"/>
      <c r="J2235" s="2"/>
      <c r="K2235" s="2"/>
      <c r="L2235" s="2"/>
      <c r="M2235" s="2"/>
      <c r="N2235" s="2"/>
      <c r="O2235" s="2"/>
      <c r="P2235" s="2"/>
      <c r="Q2235" s="2"/>
      <c r="R2235" s="2"/>
      <c r="S2235" s="2"/>
    </row>
    <row r="2236" spans="1:19" ht="16.5" thickBot="1" x14ac:dyDescent="0.3">
      <c r="A2236" s="2"/>
      <c r="B2236" s="2"/>
      <c r="C2236" s="2"/>
      <c r="D2236" s="2"/>
      <c r="E2236" s="2"/>
      <c r="F2236" s="2"/>
      <c r="G2236" s="2"/>
      <c r="H2236" s="2"/>
      <c r="I2236" s="2"/>
      <c r="J2236" s="2"/>
      <c r="K2236" s="2"/>
      <c r="L2236" s="2"/>
      <c r="M2236" s="2"/>
      <c r="N2236" s="2"/>
      <c r="O2236" s="2"/>
      <c r="P2236" s="2"/>
      <c r="Q2236" s="2"/>
      <c r="R2236" s="2"/>
      <c r="S2236" s="2"/>
    </row>
    <row r="2237" spans="1:19" ht="16.5" thickBot="1" x14ac:dyDescent="0.3">
      <c r="A2237" s="2"/>
      <c r="B2237" s="2"/>
      <c r="C2237" s="2"/>
      <c r="D2237" s="2"/>
      <c r="E2237" s="2"/>
      <c r="F2237" s="2"/>
      <c r="G2237" s="2"/>
      <c r="H2237" s="2"/>
      <c r="I2237" s="2"/>
      <c r="J2237" s="2"/>
      <c r="K2237" s="2"/>
      <c r="L2237" s="2"/>
      <c r="M2237" s="2"/>
      <c r="N2237" s="2"/>
      <c r="O2237" s="2"/>
      <c r="P2237" s="2"/>
      <c r="Q2237" s="2"/>
      <c r="R2237" s="2"/>
      <c r="S2237" s="2"/>
    </row>
    <row r="2238" spans="1:19" ht="16.5" thickBot="1" x14ac:dyDescent="0.3">
      <c r="A2238" s="2"/>
      <c r="B2238" s="2"/>
      <c r="C2238" s="2"/>
      <c r="D2238" s="2"/>
      <c r="E2238" s="2"/>
      <c r="F2238" s="2"/>
      <c r="G2238" s="2"/>
      <c r="H2238" s="2"/>
      <c r="I2238" s="2"/>
      <c r="J2238" s="2"/>
      <c r="K2238" s="2"/>
      <c r="L2238" s="2"/>
      <c r="M2238" s="2"/>
      <c r="N2238" s="2"/>
      <c r="O2238" s="2"/>
      <c r="P2238" s="2"/>
      <c r="Q2238" s="2"/>
      <c r="R2238" s="2"/>
      <c r="S2238" s="2"/>
    </row>
    <row r="2239" spans="1:19" ht="16.5" thickBot="1" x14ac:dyDescent="0.3">
      <c r="A2239" s="2"/>
      <c r="B2239" s="2"/>
      <c r="C2239" s="2"/>
      <c r="D2239" s="2"/>
      <c r="E2239" s="2"/>
      <c r="F2239" s="2"/>
      <c r="G2239" s="2"/>
      <c r="H2239" s="2"/>
      <c r="I2239" s="2"/>
      <c r="J2239" s="2"/>
      <c r="K2239" s="2"/>
      <c r="L2239" s="2"/>
      <c r="M2239" s="2"/>
      <c r="N2239" s="2"/>
      <c r="O2239" s="2"/>
      <c r="P2239" s="2"/>
      <c r="Q2239" s="2"/>
      <c r="R2239" s="2"/>
      <c r="S2239" s="2"/>
    </row>
    <row r="2240" spans="1:19" ht="16.5" thickBot="1" x14ac:dyDescent="0.3">
      <c r="A2240" s="2"/>
      <c r="B2240" s="2"/>
      <c r="C2240" s="2"/>
      <c r="D2240" s="2"/>
      <c r="E2240" s="2"/>
      <c r="F2240" s="2"/>
      <c r="G2240" s="2"/>
      <c r="H2240" s="2"/>
      <c r="I2240" s="2"/>
      <c r="J2240" s="2"/>
      <c r="K2240" s="2"/>
      <c r="L2240" s="2"/>
      <c r="M2240" s="2"/>
      <c r="N2240" s="2"/>
      <c r="O2240" s="2"/>
      <c r="P2240" s="2"/>
      <c r="Q2240" s="2"/>
      <c r="R2240" s="2"/>
      <c r="S2240" s="2"/>
    </row>
    <row r="2241" spans="1:19" ht="16.5" thickBot="1" x14ac:dyDescent="0.3">
      <c r="A2241" s="2"/>
      <c r="B2241" s="2"/>
      <c r="C2241" s="2"/>
      <c r="D2241" s="2"/>
      <c r="E2241" s="2"/>
      <c r="F2241" s="2"/>
      <c r="G2241" s="2"/>
      <c r="H2241" s="2"/>
      <c r="I2241" s="2"/>
      <c r="J2241" s="2"/>
      <c r="K2241" s="2"/>
      <c r="L2241" s="2"/>
      <c r="M2241" s="2"/>
      <c r="N2241" s="2"/>
      <c r="O2241" s="2"/>
      <c r="P2241" s="2"/>
      <c r="Q2241" s="2"/>
      <c r="R2241" s="2"/>
      <c r="S2241" s="2"/>
    </row>
    <row r="2242" spans="1:19" ht="16.5" thickBot="1" x14ac:dyDescent="0.3">
      <c r="A2242" s="2"/>
      <c r="B2242" s="2"/>
      <c r="C2242" s="2"/>
      <c r="D2242" s="2"/>
      <c r="E2242" s="2"/>
      <c r="F2242" s="2"/>
      <c r="G2242" s="2"/>
      <c r="H2242" s="2"/>
      <c r="I2242" s="2"/>
      <c r="J2242" s="2"/>
      <c r="K2242" s="2"/>
      <c r="L2242" s="2"/>
      <c r="M2242" s="2"/>
      <c r="N2242" s="2"/>
      <c r="O2242" s="2"/>
      <c r="P2242" s="2"/>
      <c r="Q2242" s="2"/>
      <c r="R2242" s="2"/>
      <c r="S2242" s="2"/>
    </row>
    <row r="2243" spans="1:19" ht="16.5" thickBot="1" x14ac:dyDescent="0.3">
      <c r="A2243" s="2"/>
      <c r="B2243" s="2"/>
      <c r="C2243" s="2"/>
      <c r="D2243" s="2"/>
      <c r="E2243" s="2"/>
      <c r="F2243" s="2"/>
      <c r="G2243" s="2"/>
      <c r="H2243" s="2"/>
      <c r="I2243" s="2"/>
      <c r="J2243" s="2"/>
      <c r="K2243" s="2"/>
      <c r="L2243" s="2"/>
      <c r="M2243" s="2"/>
      <c r="N2243" s="2"/>
      <c r="O2243" s="2"/>
      <c r="P2243" s="2"/>
      <c r="Q2243" s="2"/>
      <c r="R2243" s="2"/>
      <c r="S2243" s="2"/>
    </row>
    <row r="2244" spans="1:19" ht="16.5" thickBot="1" x14ac:dyDescent="0.3">
      <c r="A2244" s="2"/>
      <c r="B2244" s="2"/>
      <c r="C2244" s="2"/>
      <c r="D2244" s="2"/>
      <c r="E2244" s="2"/>
      <c r="F2244" s="2"/>
      <c r="G2244" s="2"/>
      <c r="H2244" s="2"/>
      <c r="I2244" s="2"/>
      <c r="J2244" s="2"/>
      <c r="K2244" s="2"/>
      <c r="L2244" s="2"/>
      <c r="M2244" s="2"/>
      <c r="N2244" s="2"/>
      <c r="O2244" s="2"/>
      <c r="P2244" s="2"/>
      <c r="Q2244" s="2"/>
      <c r="R2244" s="2"/>
      <c r="S2244" s="2"/>
    </row>
    <row r="2245" spans="1:19" ht="16.5" thickBot="1" x14ac:dyDescent="0.3">
      <c r="A2245" s="2"/>
      <c r="B2245" s="2"/>
      <c r="C2245" s="2"/>
      <c r="D2245" s="2"/>
      <c r="E2245" s="2"/>
      <c r="F2245" s="2"/>
      <c r="G2245" s="2"/>
      <c r="H2245" s="2"/>
      <c r="I2245" s="2"/>
      <c r="J2245" s="2"/>
      <c r="K2245" s="2"/>
      <c r="L2245" s="2"/>
      <c r="M2245" s="2"/>
      <c r="N2245" s="2"/>
      <c r="O2245" s="2"/>
      <c r="P2245" s="2"/>
      <c r="Q2245" s="2"/>
      <c r="R2245" s="2"/>
      <c r="S2245" s="2"/>
    </row>
    <row r="2246" spans="1:19" ht="16.5" thickBot="1" x14ac:dyDescent="0.3">
      <c r="A2246" s="2"/>
      <c r="B2246" s="2"/>
      <c r="C2246" s="2"/>
      <c r="D2246" s="2"/>
      <c r="E2246" s="2"/>
      <c r="F2246" s="2"/>
      <c r="G2246" s="2"/>
      <c r="H2246" s="2"/>
      <c r="I2246" s="2"/>
      <c r="J2246" s="2"/>
      <c r="K2246" s="2"/>
      <c r="L2246" s="2"/>
      <c r="M2246" s="2"/>
      <c r="N2246" s="2"/>
      <c r="O2246" s="2"/>
      <c r="P2246" s="2"/>
      <c r="Q2246" s="2"/>
      <c r="R2246" s="2"/>
      <c r="S2246" s="2"/>
    </row>
    <row r="2247" spans="1:19" ht="16.5" thickBot="1" x14ac:dyDescent="0.3">
      <c r="A2247" s="2"/>
      <c r="B2247" s="2"/>
      <c r="C2247" s="2"/>
      <c r="D2247" s="2"/>
      <c r="E2247" s="2"/>
      <c r="F2247" s="2"/>
      <c r="G2247" s="2"/>
      <c r="H2247" s="2"/>
      <c r="I2247" s="2"/>
      <c r="J2247" s="2"/>
      <c r="K2247" s="2"/>
      <c r="L2247" s="2"/>
      <c r="M2247" s="2"/>
      <c r="N2247" s="2"/>
      <c r="O2247" s="2"/>
      <c r="P2247" s="2"/>
      <c r="Q2247" s="2"/>
      <c r="R2247" s="2"/>
      <c r="S2247" s="2"/>
    </row>
    <row r="2248" spans="1:19" ht="16.5" thickBot="1" x14ac:dyDescent="0.3">
      <c r="A2248" s="2"/>
      <c r="B2248" s="2"/>
      <c r="C2248" s="2"/>
      <c r="D2248" s="2"/>
      <c r="E2248" s="2"/>
      <c r="F2248" s="2"/>
      <c r="G2248" s="2"/>
      <c r="H2248" s="2"/>
      <c r="I2248" s="2"/>
      <c r="J2248" s="2"/>
      <c r="K2248" s="2"/>
      <c r="L2248" s="2"/>
      <c r="M2248" s="2"/>
      <c r="N2248" s="2"/>
      <c r="O2248" s="2"/>
      <c r="P2248" s="2"/>
      <c r="Q2248" s="2"/>
      <c r="R2248" s="2"/>
      <c r="S2248" s="2"/>
    </row>
    <row r="2249" spans="1:19" ht="16.5" thickBot="1" x14ac:dyDescent="0.3">
      <c r="A2249" s="2"/>
      <c r="B2249" s="2"/>
      <c r="C2249" s="2"/>
      <c r="D2249" s="2"/>
      <c r="E2249" s="2"/>
      <c r="F2249" s="2"/>
      <c r="G2249" s="2"/>
      <c r="H2249" s="2"/>
      <c r="I2249" s="2"/>
      <c r="J2249" s="2"/>
      <c r="K2249" s="2"/>
      <c r="L2249" s="2"/>
      <c r="M2249" s="2"/>
      <c r="N2249" s="2"/>
      <c r="O2249" s="2"/>
      <c r="P2249" s="2"/>
      <c r="Q2249" s="2"/>
      <c r="R2249" s="2"/>
      <c r="S2249" s="2"/>
    </row>
    <row r="2250" spans="1:19" ht="16.5" thickBot="1" x14ac:dyDescent="0.3">
      <c r="A2250" s="2"/>
      <c r="B2250" s="2"/>
      <c r="C2250" s="2"/>
      <c r="D2250" s="2"/>
      <c r="E2250" s="2"/>
      <c r="F2250" s="2"/>
      <c r="G2250" s="2"/>
      <c r="H2250" s="2"/>
      <c r="I2250" s="2"/>
      <c r="J2250" s="2"/>
      <c r="K2250" s="2"/>
      <c r="L2250" s="2"/>
      <c r="M2250" s="2"/>
      <c r="N2250" s="2"/>
      <c r="O2250" s="2"/>
      <c r="P2250" s="2"/>
      <c r="Q2250" s="2"/>
      <c r="R2250" s="2"/>
      <c r="S2250" s="2"/>
    </row>
    <row r="2251" spans="1:19" ht="16.5" thickBot="1" x14ac:dyDescent="0.3">
      <c r="A2251" s="2"/>
      <c r="B2251" s="2"/>
      <c r="C2251" s="2"/>
      <c r="D2251" s="2"/>
      <c r="E2251" s="2"/>
      <c r="F2251" s="2"/>
      <c r="G2251" s="2"/>
      <c r="H2251" s="2"/>
      <c r="I2251" s="2"/>
      <c r="J2251" s="2"/>
      <c r="K2251" s="2"/>
      <c r="L2251" s="2"/>
      <c r="M2251" s="2"/>
      <c r="N2251" s="2"/>
      <c r="O2251" s="2"/>
      <c r="P2251" s="2"/>
      <c r="Q2251" s="2"/>
      <c r="R2251" s="2"/>
      <c r="S2251" s="2"/>
    </row>
    <row r="2252" spans="1:19" ht="16.5" thickBot="1" x14ac:dyDescent="0.3">
      <c r="A2252" s="2"/>
      <c r="B2252" s="2"/>
      <c r="C2252" s="2"/>
      <c r="D2252" s="2"/>
      <c r="E2252" s="2"/>
      <c r="F2252" s="2"/>
      <c r="G2252" s="2"/>
      <c r="H2252" s="2"/>
      <c r="I2252" s="2"/>
      <c r="J2252" s="2"/>
      <c r="K2252" s="2"/>
      <c r="L2252" s="2"/>
      <c r="M2252" s="2"/>
      <c r="N2252" s="2"/>
      <c r="O2252" s="2"/>
      <c r="P2252" s="2"/>
      <c r="Q2252" s="2"/>
      <c r="R2252" s="2"/>
      <c r="S2252" s="2"/>
    </row>
    <row r="2253" spans="1:19" ht="16.5" thickBot="1" x14ac:dyDescent="0.3">
      <c r="A2253" s="2"/>
      <c r="B2253" s="2"/>
      <c r="C2253" s="2"/>
      <c r="D2253" s="2"/>
      <c r="E2253" s="2"/>
      <c r="F2253" s="2"/>
      <c r="G2253" s="2"/>
      <c r="H2253" s="2"/>
      <c r="I2253" s="2"/>
      <c r="J2253" s="2"/>
      <c r="K2253" s="2"/>
      <c r="L2253" s="2"/>
      <c r="M2253" s="2"/>
      <c r="N2253" s="2"/>
      <c r="O2253" s="2"/>
      <c r="P2253" s="2"/>
      <c r="Q2253" s="2"/>
      <c r="R2253" s="2"/>
      <c r="S2253" s="2"/>
    </row>
    <row r="2254" spans="1:19" ht="16.5" thickBot="1" x14ac:dyDescent="0.3">
      <c r="A2254" s="2"/>
      <c r="B2254" s="2"/>
      <c r="C2254" s="2"/>
      <c r="D2254" s="2"/>
      <c r="E2254" s="2"/>
      <c r="F2254" s="2"/>
      <c r="G2254" s="2"/>
      <c r="H2254" s="2"/>
      <c r="I2254" s="2"/>
      <c r="J2254" s="2"/>
      <c r="K2254" s="2"/>
      <c r="L2254" s="2"/>
      <c r="M2254" s="2"/>
      <c r="N2254" s="2"/>
      <c r="O2254" s="2"/>
      <c r="P2254" s="2"/>
      <c r="Q2254" s="2"/>
      <c r="R2254" s="2"/>
      <c r="S2254" s="2"/>
    </row>
    <row r="2255" spans="1:19" ht="16.5" thickBot="1" x14ac:dyDescent="0.3">
      <c r="A2255" s="2"/>
      <c r="B2255" s="2"/>
      <c r="C2255" s="2"/>
      <c r="D2255" s="2"/>
      <c r="E2255" s="2"/>
      <c r="F2255" s="2"/>
      <c r="G2255" s="2"/>
      <c r="H2255" s="2"/>
      <c r="I2255" s="2"/>
      <c r="J2255" s="2"/>
      <c r="K2255" s="2"/>
      <c r="L2255" s="2"/>
      <c r="M2255" s="2"/>
      <c r="N2255" s="2"/>
      <c r="O2255" s="2"/>
      <c r="P2255" s="2"/>
      <c r="Q2255" s="2"/>
      <c r="R2255" s="2"/>
      <c r="S2255" s="2"/>
    </row>
    <row r="2256" spans="1:19" ht="16.5" thickBot="1" x14ac:dyDescent="0.3">
      <c r="A2256" s="2"/>
      <c r="B2256" s="2"/>
      <c r="C2256" s="2"/>
      <c r="D2256" s="2"/>
      <c r="E2256" s="2"/>
      <c r="F2256" s="2"/>
      <c r="G2256" s="2"/>
      <c r="H2256" s="2"/>
      <c r="I2256" s="2"/>
      <c r="J2256" s="2"/>
      <c r="K2256" s="2"/>
      <c r="L2256" s="2"/>
      <c r="M2256" s="2"/>
      <c r="N2256" s="2"/>
      <c r="O2256" s="2"/>
      <c r="P2256" s="2"/>
      <c r="Q2256" s="2"/>
      <c r="R2256" s="2"/>
      <c r="S2256" s="2"/>
    </row>
    <row r="2257" spans="1:19" ht="16.5" thickBot="1" x14ac:dyDescent="0.3">
      <c r="A2257" s="2"/>
      <c r="B2257" s="2"/>
      <c r="C2257" s="2"/>
      <c r="D2257" s="2"/>
      <c r="E2257" s="2"/>
      <c r="F2257" s="2"/>
      <c r="G2257" s="2"/>
      <c r="H2257" s="2"/>
      <c r="I2257" s="2"/>
      <c r="J2257" s="2"/>
      <c r="K2257" s="2"/>
      <c r="L2257" s="2"/>
      <c r="M2257" s="2"/>
      <c r="N2257" s="2"/>
      <c r="O2257" s="2"/>
      <c r="P2257" s="2"/>
      <c r="Q2257" s="2"/>
      <c r="R2257" s="2"/>
      <c r="S2257" s="2"/>
    </row>
    <row r="2258" spans="1:19" ht="16.5" thickBot="1" x14ac:dyDescent="0.3">
      <c r="A2258" s="2"/>
      <c r="B2258" s="2"/>
      <c r="C2258" s="2"/>
      <c r="D2258" s="2"/>
      <c r="E2258" s="2"/>
      <c r="F2258" s="2"/>
      <c r="G2258" s="2"/>
      <c r="H2258" s="2"/>
      <c r="I2258" s="2"/>
      <c r="J2258" s="2"/>
      <c r="K2258" s="2"/>
      <c r="L2258" s="2"/>
      <c r="M2258" s="2"/>
      <c r="N2258" s="2"/>
      <c r="O2258" s="2"/>
      <c r="P2258" s="2"/>
      <c r="Q2258" s="2"/>
      <c r="R2258" s="2"/>
      <c r="S2258" s="2"/>
    </row>
    <row r="2259" spans="1:19" ht="16.5" thickBot="1" x14ac:dyDescent="0.3">
      <c r="A2259" s="2"/>
      <c r="B2259" s="2"/>
      <c r="C2259" s="2"/>
      <c r="D2259" s="2"/>
      <c r="E2259" s="2"/>
      <c r="F2259" s="2"/>
      <c r="G2259" s="2"/>
      <c r="H2259" s="2"/>
      <c r="I2259" s="2"/>
      <c r="J2259" s="2"/>
      <c r="K2259" s="2"/>
      <c r="L2259" s="2"/>
      <c r="M2259" s="2"/>
      <c r="N2259" s="2"/>
      <c r="O2259" s="2"/>
      <c r="P2259" s="2"/>
      <c r="Q2259" s="2"/>
      <c r="R2259" s="2"/>
      <c r="S2259" s="2"/>
    </row>
    <row r="2260" spans="1:19" ht="16.5" thickBot="1" x14ac:dyDescent="0.3">
      <c r="A2260" s="2"/>
      <c r="B2260" s="2"/>
      <c r="C2260" s="2"/>
      <c r="D2260" s="2"/>
      <c r="E2260" s="2"/>
      <c r="F2260" s="2"/>
      <c r="G2260" s="2"/>
      <c r="H2260" s="2"/>
      <c r="I2260" s="2"/>
      <c r="J2260" s="2"/>
      <c r="K2260" s="2"/>
      <c r="L2260" s="2"/>
      <c r="M2260" s="2"/>
      <c r="N2260" s="2"/>
      <c r="O2260" s="2"/>
      <c r="P2260" s="2"/>
      <c r="Q2260" s="2"/>
      <c r="R2260" s="2"/>
      <c r="S2260" s="2"/>
    </row>
    <row r="2261" spans="1:19" ht="16.5" thickBot="1" x14ac:dyDescent="0.3">
      <c r="A2261" s="2"/>
      <c r="B2261" s="2"/>
      <c r="C2261" s="2"/>
      <c r="D2261" s="2"/>
      <c r="E2261" s="2"/>
      <c r="F2261" s="2"/>
      <c r="G2261" s="2"/>
      <c r="H2261" s="2"/>
      <c r="I2261" s="2"/>
      <c r="J2261" s="2"/>
      <c r="K2261" s="2"/>
      <c r="L2261" s="2"/>
      <c r="M2261" s="2"/>
      <c r="N2261" s="2"/>
      <c r="O2261" s="2"/>
      <c r="P2261" s="2"/>
      <c r="Q2261" s="2"/>
      <c r="R2261" s="2"/>
      <c r="S2261" s="2"/>
    </row>
    <row r="2262" spans="1:19" ht="16.5" thickBot="1" x14ac:dyDescent="0.3">
      <c r="A2262" s="2"/>
      <c r="B2262" s="2"/>
      <c r="C2262" s="2"/>
      <c r="D2262" s="2"/>
      <c r="E2262" s="2"/>
      <c r="F2262" s="2"/>
      <c r="G2262" s="2"/>
      <c r="H2262" s="2"/>
      <c r="I2262" s="2"/>
      <c r="J2262" s="2"/>
      <c r="K2262" s="2"/>
      <c r="L2262" s="2"/>
      <c r="M2262" s="2"/>
      <c r="N2262" s="2"/>
      <c r="O2262" s="2"/>
      <c r="P2262" s="2"/>
      <c r="Q2262" s="2"/>
      <c r="R2262" s="2"/>
      <c r="S2262" s="2"/>
    </row>
    <row r="2263" spans="1:19" ht="16.5" thickBot="1" x14ac:dyDescent="0.3">
      <c r="A2263" s="2"/>
      <c r="B2263" s="2"/>
      <c r="C2263" s="2"/>
      <c r="D2263" s="2"/>
      <c r="E2263" s="2"/>
      <c r="F2263" s="2"/>
      <c r="G2263" s="2"/>
      <c r="H2263" s="2"/>
      <c r="I2263" s="2"/>
      <c r="J2263" s="2"/>
      <c r="K2263" s="2"/>
      <c r="L2263" s="2"/>
      <c r="M2263" s="2"/>
      <c r="N2263" s="2"/>
      <c r="O2263" s="2"/>
      <c r="P2263" s="2"/>
      <c r="Q2263" s="2"/>
      <c r="R2263" s="2"/>
      <c r="S2263" s="2"/>
    </row>
    <row r="2264" spans="1:19" ht="16.5" thickBot="1" x14ac:dyDescent="0.3">
      <c r="A2264" s="2"/>
      <c r="B2264" s="2"/>
      <c r="C2264" s="2"/>
      <c r="D2264" s="2"/>
      <c r="E2264" s="2"/>
      <c r="F2264" s="2"/>
      <c r="G2264" s="2"/>
      <c r="H2264" s="2"/>
      <c r="I2264" s="2"/>
      <c r="J2264" s="2"/>
      <c r="K2264" s="2"/>
      <c r="L2264" s="2"/>
      <c r="M2264" s="2"/>
      <c r="N2264" s="2"/>
      <c r="O2264" s="2"/>
      <c r="P2264" s="2"/>
      <c r="Q2264" s="2"/>
      <c r="R2264" s="2"/>
      <c r="S2264" s="2"/>
    </row>
    <row r="2265" spans="1:19" ht="16.5" thickBot="1" x14ac:dyDescent="0.3">
      <c r="A2265" s="2"/>
      <c r="B2265" s="2"/>
      <c r="C2265" s="2"/>
      <c r="D2265" s="2"/>
      <c r="E2265" s="2"/>
      <c r="F2265" s="2"/>
      <c r="G2265" s="2"/>
      <c r="H2265" s="2"/>
      <c r="I2265" s="2"/>
      <c r="J2265" s="2"/>
      <c r="K2265" s="2"/>
      <c r="L2265" s="2"/>
      <c r="M2265" s="2"/>
      <c r="N2265" s="2"/>
      <c r="O2265" s="2"/>
      <c r="P2265" s="2"/>
      <c r="Q2265" s="2"/>
      <c r="R2265" s="2"/>
      <c r="S2265" s="2"/>
    </row>
    <row r="2266" spans="1:19" ht="16.5" thickBot="1" x14ac:dyDescent="0.3">
      <c r="A2266" s="2"/>
      <c r="B2266" s="2"/>
      <c r="C2266" s="2"/>
      <c r="D2266" s="2"/>
      <c r="E2266" s="2"/>
      <c r="F2266" s="2"/>
      <c r="G2266" s="2"/>
      <c r="H2266" s="2"/>
      <c r="I2266" s="2"/>
      <c r="J2266" s="2"/>
      <c r="K2266" s="2"/>
      <c r="L2266" s="2"/>
      <c r="M2266" s="2"/>
      <c r="N2266" s="2"/>
      <c r="O2266" s="2"/>
      <c r="P2266" s="2"/>
      <c r="Q2266" s="2"/>
      <c r="R2266" s="2"/>
      <c r="S2266" s="2"/>
    </row>
    <row r="2267" spans="1:19" ht="16.5" thickBot="1" x14ac:dyDescent="0.3">
      <c r="A2267" s="2"/>
      <c r="B2267" s="2"/>
      <c r="C2267" s="2"/>
      <c r="D2267" s="2"/>
      <c r="E2267" s="2"/>
      <c r="F2267" s="2"/>
      <c r="G2267" s="2"/>
      <c r="H2267" s="2"/>
      <c r="I2267" s="2"/>
      <c r="J2267" s="2"/>
      <c r="K2267" s="2"/>
      <c r="L2267" s="2"/>
      <c r="M2267" s="2"/>
      <c r="N2267" s="2"/>
      <c r="O2267" s="2"/>
      <c r="P2267" s="2"/>
      <c r="Q2267" s="2"/>
      <c r="R2267" s="2"/>
      <c r="S2267" s="2"/>
    </row>
    <row r="2268" spans="1:19" ht="16.5" thickBot="1" x14ac:dyDescent="0.3">
      <c r="A2268" s="2"/>
      <c r="B2268" s="2"/>
      <c r="C2268" s="2"/>
      <c r="D2268" s="2"/>
      <c r="E2268" s="2"/>
      <c r="F2268" s="2"/>
      <c r="G2268" s="2"/>
      <c r="H2268" s="2"/>
      <c r="I2268" s="2"/>
      <c r="J2268" s="2"/>
      <c r="K2268" s="2"/>
      <c r="L2268" s="2"/>
      <c r="M2268" s="2"/>
      <c r="N2268" s="2"/>
      <c r="O2268" s="2"/>
      <c r="P2268" s="2"/>
      <c r="Q2268" s="2"/>
      <c r="R2268" s="2"/>
      <c r="S2268" s="2"/>
    </row>
    <row r="2269" spans="1:19" ht="16.5" thickBot="1" x14ac:dyDescent="0.3">
      <c r="A2269" s="2"/>
      <c r="B2269" s="2"/>
      <c r="C2269" s="2"/>
      <c r="D2269" s="2"/>
      <c r="E2269" s="2"/>
      <c r="F2269" s="2"/>
      <c r="G2269" s="2"/>
      <c r="H2269" s="2"/>
      <c r="I2269" s="2"/>
      <c r="J2269" s="2"/>
      <c r="K2269" s="2"/>
      <c r="L2269" s="2"/>
      <c r="M2269" s="2"/>
      <c r="N2269" s="2"/>
      <c r="O2269" s="2"/>
      <c r="P2269" s="2"/>
      <c r="Q2269" s="2"/>
      <c r="R2269" s="2"/>
      <c r="S2269" s="2"/>
    </row>
    <row r="2270" spans="1:19" ht="16.5" thickBot="1" x14ac:dyDescent="0.3">
      <c r="A2270" s="2"/>
      <c r="B2270" s="2"/>
      <c r="C2270" s="2"/>
      <c r="D2270" s="2"/>
      <c r="E2270" s="2"/>
      <c r="F2270" s="2"/>
      <c r="G2270" s="2"/>
      <c r="H2270" s="2"/>
      <c r="I2270" s="2"/>
      <c r="J2270" s="2"/>
      <c r="K2270" s="2"/>
      <c r="L2270" s="2"/>
      <c r="M2270" s="2"/>
      <c r="N2270" s="2"/>
      <c r="O2270" s="2"/>
      <c r="P2270" s="2"/>
      <c r="Q2270" s="2"/>
      <c r="R2270" s="2"/>
      <c r="S2270" s="2"/>
    </row>
    <row r="2271" spans="1:19" ht="16.5" thickBot="1" x14ac:dyDescent="0.3">
      <c r="A2271" s="2"/>
      <c r="B2271" s="2"/>
      <c r="C2271" s="2"/>
      <c r="D2271" s="2"/>
      <c r="E2271" s="2"/>
      <c r="F2271" s="2"/>
      <c r="G2271" s="2"/>
      <c r="H2271" s="2"/>
      <c r="I2271" s="2"/>
      <c r="J2271" s="2"/>
      <c r="K2271" s="2"/>
      <c r="L2271" s="2"/>
      <c r="M2271" s="2"/>
      <c r="N2271" s="2"/>
      <c r="O2271" s="2"/>
      <c r="P2271" s="2"/>
      <c r="Q2271" s="2"/>
      <c r="R2271" s="2"/>
      <c r="S2271" s="2"/>
    </row>
    <row r="2272" spans="1:19" ht="16.5" thickBot="1" x14ac:dyDescent="0.3">
      <c r="A2272" s="2"/>
      <c r="B2272" s="2"/>
      <c r="C2272" s="2"/>
      <c r="D2272" s="2"/>
      <c r="E2272" s="2"/>
      <c r="F2272" s="2"/>
      <c r="G2272" s="2"/>
      <c r="H2272" s="2"/>
      <c r="I2272" s="2"/>
      <c r="J2272" s="2"/>
      <c r="K2272" s="2"/>
      <c r="L2272" s="2"/>
      <c r="M2272" s="2"/>
      <c r="N2272" s="2"/>
      <c r="O2272" s="2"/>
      <c r="P2272" s="2"/>
      <c r="Q2272" s="2"/>
      <c r="R2272" s="2"/>
      <c r="S2272" s="2"/>
    </row>
    <row r="2273" spans="1:19" ht="16.5" thickBot="1" x14ac:dyDescent="0.3">
      <c r="A2273" s="2"/>
      <c r="B2273" s="2"/>
      <c r="C2273" s="2"/>
      <c r="D2273" s="2"/>
      <c r="E2273" s="2"/>
      <c r="F2273" s="2"/>
      <c r="G2273" s="2"/>
      <c r="H2273" s="2"/>
      <c r="I2273" s="2"/>
      <c r="J2273" s="2"/>
      <c r="K2273" s="2"/>
      <c r="L2273" s="2"/>
      <c r="M2273" s="2"/>
      <c r="N2273" s="2"/>
      <c r="O2273" s="2"/>
      <c r="P2273" s="2"/>
      <c r="Q2273" s="2"/>
      <c r="R2273" s="2"/>
      <c r="S2273" s="2"/>
    </row>
    <row r="2274" spans="1:19" ht="16.5" thickBot="1" x14ac:dyDescent="0.3">
      <c r="A2274" s="2"/>
      <c r="B2274" s="2"/>
      <c r="C2274" s="2"/>
      <c r="D2274" s="2"/>
      <c r="E2274" s="2"/>
      <c r="F2274" s="2"/>
      <c r="G2274" s="2"/>
      <c r="H2274" s="2"/>
      <c r="I2274" s="2"/>
      <c r="J2274" s="2"/>
      <c r="K2274" s="2"/>
      <c r="L2274" s="2"/>
      <c r="M2274" s="2"/>
      <c r="N2274" s="2"/>
      <c r="O2274" s="2"/>
      <c r="P2274" s="2"/>
      <c r="Q2274" s="2"/>
      <c r="R2274" s="2"/>
      <c r="S2274" s="2"/>
    </row>
    <row r="2275" spans="1:19" ht="16.5" thickBot="1" x14ac:dyDescent="0.3">
      <c r="A2275" s="2"/>
      <c r="B2275" s="2"/>
      <c r="C2275" s="2"/>
      <c r="D2275" s="2"/>
      <c r="E2275" s="2"/>
      <c r="F2275" s="2"/>
      <c r="G2275" s="2"/>
      <c r="H2275" s="2"/>
      <c r="I2275" s="2"/>
      <c r="J2275" s="2"/>
      <c r="K2275" s="2"/>
      <c r="L2275" s="2"/>
      <c r="M2275" s="2"/>
      <c r="N2275" s="2"/>
      <c r="O2275" s="2"/>
      <c r="P2275" s="2"/>
      <c r="Q2275" s="2"/>
      <c r="R2275" s="2"/>
      <c r="S2275" s="2"/>
    </row>
    <row r="2276" spans="1:19" ht="16.5" thickBot="1" x14ac:dyDescent="0.3">
      <c r="A2276" s="2"/>
      <c r="B2276" s="2"/>
      <c r="C2276" s="2"/>
      <c r="D2276" s="2"/>
      <c r="E2276" s="2"/>
      <c r="F2276" s="2"/>
      <c r="G2276" s="2"/>
      <c r="H2276" s="2"/>
      <c r="I2276" s="2"/>
      <c r="J2276" s="2"/>
      <c r="K2276" s="2"/>
      <c r="L2276" s="2"/>
      <c r="M2276" s="2"/>
      <c r="N2276" s="2"/>
      <c r="O2276" s="2"/>
      <c r="P2276" s="2"/>
      <c r="Q2276" s="2"/>
      <c r="R2276" s="2"/>
      <c r="S2276" s="2"/>
    </row>
    <row r="2277" spans="1:19" ht="16.5" thickBot="1" x14ac:dyDescent="0.3">
      <c r="A2277" s="2"/>
      <c r="B2277" s="2"/>
      <c r="C2277" s="2"/>
      <c r="D2277" s="2"/>
      <c r="E2277" s="2"/>
      <c r="F2277" s="2"/>
      <c r="G2277" s="2"/>
      <c r="H2277" s="2"/>
      <c r="I2277" s="2"/>
      <c r="J2277" s="2"/>
      <c r="K2277" s="2"/>
      <c r="L2277" s="2"/>
      <c r="M2277" s="2"/>
      <c r="N2277" s="2"/>
      <c r="O2277" s="2"/>
      <c r="P2277" s="2"/>
      <c r="Q2277" s="2"/>
      <c r="R2277" s="2"/>
      <c r="S2277" s="2"/>
    </row>
    <row r="2278" spans="1:19" ht="16.5" thickBot="1" x14ac:dyDescent="0.3">
      <c r="A2278" s="2"/>
      <c r="B2278" s="2"/>
      <c r="C2278" s="2"/>
      <c r="D2278" s="2"/>
      <c r="E2278" s="2"/>
      <c r="F2278" s="2"/>
      <c r="G2278" s="2"/>
      <c r="H2278" s="2"/>
      <c r="I2278" s="2"/>
      <c r="J2278" s="2"/>
      <c r="K2278" s="2"/>
      <c r="L2278" s="2"/>
      <c r="M2278" s="2"/>
      <c r="N2278" s="2"/>
      <c r="O2278" s="2"/>
      <c r="P2278" s="2"/>
      <c r="Q2278" s="2"/>
      <c r="R2278" s="2"/>
      <c r="S2278" s="2"/>
    </row>
    <row r="2279" spans="1:19" ht="16.5" thickBot="1" x14ac:dyDescent="0.3">
      <c r="A2279" s="2"/>
      <c r="B2279" s="2"/>
      <c r="C2279" s="2"/>
      <c r="D2279" s="2"/>
      <c r="E2279" s="2"/>
      <c r="F2279" s="2"/>
      <c r="G2279" s="2"/>
      <c r="H2279" s="2"/>
      <c r="I2279" s="2"/>
      <c r="J2279" s="2"/>
      <c r="K2279" s="2"/>
      <c r="L2279" s="2"/>
      <c r="M2279" s="2"/>
      <c r="N2279" s="2"/>
      <c r="O2279" s="2"/>
      <c r="P2279" s="2"/>
      <c r="Q2279" s="2"/>
      <c r="R2279" s="2"/>
      <c r="S2279" s="2"/>
    </row>
    <row r="2280" spans="1:19" ht="16.5" thickBot="1" x14ac:dyDescent="0.3">
      <c r="A2280" s="2"/>
      <c r="B2280" s="2"/>
      <c r="C2280" s="2"/>
      <c r="D2280" s="2"/>
      <c r="E2280" s="2"/>
      <c r="F2280" s="2"/>
      <c r="G2280" s="2"/>
      <c r="H2280" s="2"/>
      <c r="I2280" s="2"/>
      <c r="J2280" s="2"/>
      <c r="K2280" s="2"/>
      <c r="L2280" s="2"/>
      <c r="M2280" s="2"/>
      <c r="N2280" s="2"/>
      <c r="O2280" s="2"/>
      <c r="P2280" s="2"/>
      <c r="Q2280" s="2"/>
      <c r="R2280" s="2"/>
      <c r="S2280" s="2"/>
    </row>
    <row r="2281" spans="1:19" ht="16.5" thickBot="1" x14ac:dyDescent="0.3">
      <c r="A2281" s="2"/>
      <c r="B2281" s="2"/>
      <c r="C2281" s="2"/>
      <c r="D2281" s="2"/>
      <c r="E2281" s="2"/>
      <c r="F2281" s="2"/>
      <c r="G2281" s="2"/>
      <c r="H2281" s="2"/>
      <c r="I2281" s="2"/>
      <c r="J2281" s="2"/>
      <c r="K2281" s="2"/>
      <c r="L2281" s="2"/>
      <c r="M2281" s="2"/>
      <c r="N2281" s="2"/>
      <c r="O2281" s="2"/>
      <c r="P2281" s="2"/>
      <c r="Q2281" s="2"/>
      <c r="R2281" s="2"/>
      <c r="S2281" s="2"/>
    </row>
    <row r="2282" spans="1:19" ht="16.5" thickBot="1" x14ac:dyDescent="0.3">
      <c r="A2282" s="2"/>
      <c r="B2282" s="2"/>
      <c r="C2282" s="2"/>
      <c r="D2282" s="2"/>
      <c r="E2282" s="2"/>
      <c r="F2282" s="2"/>
      <c r="G2282" s="2"/>
      <c r="H2282" s="2"/>
      <c r="I2282" s="2"/>
      <c r="J2282" s="2"/>
      <c r="K2282" s="2"/>
      <c r="L2282" s="2"/>
      <c r="M2282" s="2"/>
      <c r="N2282" s="2"/>
      <c r="O2282" s="2"/>
      <c r="P2282" s="2"/>
      <c r="Q2282" s="2"/>
      <c r="R2282" s="2"/>
      <c r="S2282" s="2"/>
    </row>
    <row r="2283" spans="1:19" ht="16.5" thickBot="1" x14ac:dyDescent="0.3">
      <c r="A2283" s="2"/>
      <c r="B2283" s="2"/>
      <c r="C2283" s="2"/>
      <c r="D2283" s="2"/>
      <c r="E2283" s="2"/>
      <c r="F2283" s="2"/>
      <c r="G2283" s="2"/>
      <c r="H2283" s="2"/>
      <c r="I2283" s="2"/>
      <c r="J2283" s="2"/>
      <c r="K2283" s="2"/>
      <c r="L2283" s="2"/>
      <c r="M2283" s="2"/>
      <c r="N2283" s="2"/>
      <c r="O2283" s="2"/>
      <c r="P2283" s="2"/>
      <c r="Q2283" s="2"/>
      <c r="R2283" s="2"/>
      <c r="S2283" s="2"/>
    </row>
    <row r="2284" spans="1:19" ht="16.5" thickBot="1" x14ac:dyDescent="0.3">
      <c r="A2284" s="2"/>
      <c r="B2284" s="2"/>
      <c r="C2284" s="2"/>
      <c r="D2284" s="2"/>
      <c r="E2284" s="2"/>
      <c r="F2284" s="2"/>
      <c r="G2284" s="2"/>
      <c r="H2284" s="2"/>
      <c r="I2284" s="2"/>
      <c r="J2284" s="2"/>
      <c r="K2284" s="2"/>
      <c r="L2284" s="2"/>
      <c r="M2284" s="2"/>
      <c r="N2284" s="2"/>
      <c r="O2284" s="2"/>
      <c r="P2284" s="2"/>
      <c r="Q2284" s="2"/>
      <c r="R2284" s="2"/>
      <c r="S2284" s="2"/>
    </row>
    <row r="2285" spans="1:19" ht="16.5" thickBot="1" x14ac:dyDescent="0.3">
      <c r="A2285" s="2"/>
      <c r="B2285" s="2"/>
      <c r="C2285" s="2"/>
      <c r="D2285" s="2"/>
      <c r="E2285" s="2"/>
      <c r="F2285" s="2"/>
      <c r="G2285" s="2"/>
      <c r="H2285" s="2"/>
      <c r="I2285" s="2"/>
      <c r="J2285" s="2"/>
      <c r="K2285" s="2"/>
      <c r="L2285" s="2"/>
      <c r="M2285" s="2"/>
      <c r="N2285" s="2"/>
      <c r="O2285" s="2"/>
      <c r="P2285" s="2"/>
      <c r="Q2285" s="2"/>
      <c r="R2285" s="2"/>
      <c r="S2285" s="2"/>
    </row>
    <row r="2286" spans="1:19" ht="16.5" thickBot="1" x14ac:dyDescent="0.3">
      <c r="A2286" s="2"/>
      <c r="B2286" s="2"/>
      <c r="C2286" s="2"/>
      <c r="D2286" s="2"/>
      <c r="E2286" s="2"/>
      <c r="F2286" s="2"/>
      <c r="G2286" s="2"/>
      <c r="H2286" s="2"/>
      <c r="I2286" s="2"/>
      <c r="J2286" s="2"/>
      <c r="K2286" s="2"/>
      <c r="L2286" s="2"/>
      <c r="M2286" s="2"/>
      <c r="N2286" s="2"/>
      <c r="O2286" s="2"/>
      <c r="P2286" s="2"/>
      <c r="Q2286" s="2"/>
      <c r="R2286" s="2"/>
      <c r="S2286" s="2"/>
    </row>
    <row r="2287" spans="1:19" ht="16.5" thickBot="1" x14ac:dyDescent="0.3">
      <c r="A2287" s="2"/>
      <c r="B2287" s="2"/>
      <c r="C2287" s="2"/>
      <c r="D2287" s="2"/>
      <c r="E2287" s="2"/>
      <c r="F2287" s="2"/>
      <c r="G2287" s="2"/>
      <c r="H2287" s="2"/>
      <c r="I2287" s="2"/>
      <c r="J2287" s="2"/>
      <c r="K2287" s="2"/>
      <c r="L2287" s="2"/>
      <c r="M2287" s="2"/>
      <c r="N2287" s="2"/>
      <c r="O2287" s="2"/>
      <c r="P2287" s="2"/>
      <c r="Q2287" s="2"/>
      <c r="R2287" s="2"/>
      <c r="S2287" s="2"/>
    </row>
    <row r="2288" spans="1:19" ht="16.5" thickBot="1" x14ac:dyDescent="0.3">
      <c r="A2288" s="2"/>
      <c r="B2288" s="2"/>
      <c r="C2288" s="2"/>
      <c r="D2288" s="2"/>
      <c r="E2288" s="2"/>
      <c r="F2288" s="2"/>
      <c r="G2288" s="2"/>
      <c r="H2288" s="2"/>
      <c r="I2288" s="2"/>
      <c r="J2288" s="2"/>
      <c r="K2288" s="2"/>
      <c r="L2288" s="2"/>
      <c r="M2288" s="2"/>
      <c r="N2288" s="2"/>
      <c r="O2288" s="2"/>
      <c r="P2288" s="2"/>
      <c r="Q2288" s="2"/>
      <c r="R2288" s="2"/>
      <c r="S2288" s="2"/>
    </row>
    <row r="2289" spans="1:19" ht="16.5" thickBot="1" x14ac:dyDescent="0.3">
      <c r="A2289" s="2"/>
      <c r="B2289" s="2"/>
      <c r="C2289" s="2"/>
      <c r="D2289" s="2"/>
      <c r="E2289" s="2"/>
      <c r="F2289" s="2"/>
      <c r="G2289" s="2"/>
      <c r="H2289" s="2"/>
      <c r="I2289" s="2"/>
      <c r="J2289" s="2"/>
      <c r="K2289" s="2"/>
      <c r="L2289" s="2"/>
      <c r="M2289" s="2"/>
      <c r="N2289" s="2"/>
      <c r="O2289" s="2"/>
      <c r="P2289" s="2"/>
      <c r="Q2289" s="2"/>
      <c r="R2289" s="2"/>
      <c r="S2289" s="2"/>
    </row>
    <row r="2290" spans="1:19" ht="16.5" thickBot="1" x14ac:dyDescent="0.3">
      <c r="A2290" s="2"/>
      <c r="B2290" s="2"/>
      <c r="C2290" s="2"/>
      <c r="D2290" s="2"/>
      <c r="E2290" s="2"/>
      <c r="F2290" s="2"/>
      <c r="G2290" s="2"/>
      <c r="H2290" s="2"/>
      <c r="I2290" s="2"/>
      <c r="J2290" s="2"/>
      <c r="K2290" s="2"/>
      <c r="L2290" s="2"/>
      <c r="M2290" s="2"/>
      <c r="N2290" s="2"/>
      <c r="O2290" s="2"/>
      <c r="P2290" s="2"/>
      <c r="Q2290" s="2"/>
      <c r="R2290" s="2"/>
      <c r="S2290" s="2"/>
    </row>
    <row r="2291" spans="1:19" ht="16.5" thickBot="1" x14ac:dyDescent="0.3">
      <c r="A2291" s="2"/>
      <c r="B2291" s="2"/>
      <c r="C2291" s="2"/>
      <c r="D2291" s="2"/>
      <c r="E2291" s="2"/>
      <c r="F2291" s="2"/>
      <c r="G2291" s="2"/>
      <c r="H2291" s="2"/>
      <c r="I2291" s="2"/>
      <c r="J2291" s="2"/>
      <c r="K2291" s="2"/>
      <c r="L2291" s="2"/>
      <c r="M2291" s="2"/>
      <c r="N2291" s="2"/>
      <c r="O2291" s="2"/>
      <c r="P2291" s="2"/>
      <c r="Q2291" s="2"/>
      <c r="R2291" s="2"/>
      <c r="S2291" s="2"/>
    </row>
    <row r="2292" spans="1:19" ht="16.5" thickBot="1" x14ac:dyDescent="0.3">
      <c r="A2292" s="2"/>
      <c r="B2292" s="2"/>
      <c r="C2292" s="2"/>
      <c r="D2292" s="2"/>
      <c r="E2292" s="2"/>
      <c r="F2292" s="2"/>
      <c r="G2292" s="2"/>
      <c r="H2292" s="2"/>
      <c r="I2292" s="2"/>
      <c r="J2292" s="2"/>
      <c r="K2292" s="2"/>
      <c r="L2292" s="2"/>
      <c r="M2292" s="2"/>
      <c r="N2292" s="2"/>
      <c r="O2292" s="2"/>
      <c r="P2292" s="2"/>
      <c r="Q2292" s="2"/>
      <c r="R2292" s="2"/>
      <c r="S2292" s="2"/>
    </row>
    <row r="2293" spans="1:19" ht="16.5" thickBot="1" x14ac:dyDescent="0.3">
      <c r="A2293" s="2"/>
      <c r="B2293" s="2"/>
      <c r="C2293" s="2"/>
      <c r="D2293" s="2"/>
      <c r="E2293" s="2"/>
      <c r="F2293" s="2"/>
      <c r="G2293" s="2"/>
      <c r="H2293" s="2"/>
      <c r="I2293" s="2"/>
      <c r="J2293" s="2"/>
      <c r="K2293" s="2"/>
      <c r="L2293" s="2"/>
      <c r="M2293" s="2"/>
      <c r="N2293" s="2"/>
      <c r="O2293" s="2"/>
      <c r="P2293" s="2"/>
      <c r="Q2293" s="2"/>
      <c r="R2293" s="2"/>
      <c r="S2293" s="2"/>
    </row>
    <row r="2294" spans="1:19" ht="16.5" thickBot="1" x14ac:dyDescent="0.3">
      <c r="A2294" s="2"/>
      <c r="B2294" s="2"/>
      <c r="C2294" s="2"/>
      <c r="D2294" s="2"/>
      <c r="E2294" s="2"/>
      <c r="F2294" s="2"/>
      <c r="G2294" s="2"/>
      <c r="H2294" s="2"/>
      <c r="I2294" s="2"/>
      <c r="J2294" s="2"/>
      <c r="K2294" s="2"/>
      <c r="L2294" s="2"/>
      <c r="M2294" s="2"/>
      <c r="N2294" s="2"/>
      <c r="O2294" s="2"/>
      <c r="P2294" s="2"/>
      <c r="Q2294" s="2"/>
      <c r="R2294" s="2"/>
      <c r="S2294" s="2"/>
    </row>
    <row r="2295" spans="1:19" ht="16.5" thickBot="1" x14ac:dyDescent="0.3">
      <c r="A2295" s="2"/>
      <c r="B2295" s="2"/>
      <c r="C2295" s="2"/>
      <c r="D2295" s="2"/>
      <c r="E2295" s="2"/>
      <c r="F2295" s="2"/>
      <c r="G2295" s="2"/>
      <c r="H2295" s="2"/>
      <c r="I2295" s="2"/>
      <c r="J2295" s="2"/>
      <c r="K2295" s="2"/>
      <c r="L2295" s="2"/>
      <c r="M2295" s="2"/>
      <c r="N2295" s="2"/>
      <c r="O2295" s="2"/>
      <c r="P2295" s="2"/>
      <c r="Q2295" s="2"/>
      <c r="R2295" s="2"/>
      <c r="S2295" s="2"/>
    </row>
    <row r="2296" spans="1:19" ht="16.5" thickBot="1" x14ac:dyDescent="0.3">
      <c r="A2296" s="2"/>
      <c r="B2296" s="2"/>
      <c r="C2296" s="2"/>
      <c r="D2296" s="2"/>
      <c r="E2296" s="2"/>
      <c r="F2296" s="2"/>
      <c r="G2296" s="2"/>
      <c r="H2296" s="2"/>
      <c r="I2296" s="2"/>
      <c r="J2296" s="2"/>
      <c r="K2296" s="2"/>
      <c r="L2296" s="2"/>
      <c r="M2296" s="2"/>
      <c r="N2296" s="2"/>
      <c r="O2296" s="2"/>
      <c r="P2296" s="2"/>
      <c r="Q2296" s="2"/>
      <c r="R2296" s="2"/>
      <c r="S2296" s="2"/>
    </row>
    <row r="2297" spans="1:19" ht="16.5" thickBot="1" x14ac:dyDescent="0.3">
      <c r="A2297" s="2"/>
      <c r="B2297" s="2"/>
      <c r="C2297" s="2"/>
      <c r="D2297" s="2"/>
      <c r="E2297" s="2"/>
      <c r="F2297" s="2"/>
      <c r="G2297" s="2"/>
      <c r="H2297" s="2"/>
      <c r="I2297" s="2"/>
      <c r="J2297" s="2"/>
      <c r="K2297" s="2"/>
      <c r="L2297" s="2"/>
      <c r="M2297" s="2"/>
      <c r="N2297" s="2"/>
      <c r="O2297" s="2"/>
      <c r="P2297" s="2"/>
      <c r="Q2297" s="2"/>
      <c r="R2297" s="2"/>
      <c r="S2297" s="2"/>
    </row>
    <row r="2298" spans="1:19" ht="16.5" thickBot="1" x14ac:dyDescent="0.3">
      <c r="A2298" s="2"/>
      <c r="B2298" s="2"/>
      <c r="C2298" s="2"/>
      <c r="D2298" s="2"/>
      <c r="E2298" s="2"/>
      <c r="F2298" s="2"/>
      <c r="G2298" s="2"/>
      <c r="H2298" s="2"/>
      <c r="I2298" s="2"/>
      <c r="J2298" s="2"/>
      <c r="K2298" s="2"/>
      <c r="L2298" s="2"/>
      <c r="M2298" s="2"/>
      <c r="N2298" s="2"/>
      <c r="O2298" s="2"/>
      <c r="P2298" s="2"/>
      <c r="Q2298" s="2"/>
      <c r="R2298" s="2"/>
      <c r="S2298" s="2"/>
    </row>
    <row r="2299" spans="1:19" ht="16.5" thickBot="1" x14ac:dyDescent="0.3">
      <c r="A2299" s="2"/>
      <c r="B2299" s="2"/>
      <c r="C2299" s="2"/>
      <c r="D2299" s="2"/>
      <c r="E2299" s="2"/>
      <c r="F2299" s="2"/>
      <c r="G2299" s="2"/>
      <c r="H2299" s="2"/>
      <c r="I2299" s="2"/>
      <c r="J2299" s="2"/>
      <c r="K2299" s="2"/>
      <c r="L2299" s="2"/>
      <c r="M2299" s="2"/>
      <c r="N2299" s="2"/>
      <c r="O2299" s="2"/>
      <c r="P2299" s="2"/>
      <c r="Q2299" s="2"/>
      <c r="R2299" s="2"/>
      <c r="S2299" s="2"/>
    </row>
    <row r="2300" spans="1:19" ht="16.5" thickBot="1" x14ac:dyDescent="0.3">
      <c r="A2300" s="2"/>
      <c r="B2300" s="2"/>
      <c r="C2300" s="2"/>
      <c r="D2300" s="2"/>
      <c r="E2300" s="2"/>
      <c r="F2300" s="2"/>
      <c r="G2300" s="2"/>
      <c r="H2300" s="2"/>
      <c r="I2300" s="2"/>
      <c r="J2300" s="2"/>
      <c r="K2300" s="2"/>
      <c r="L2300" s="2"/>
      <c r="M2300" s="2"/>
      <c r="N2300" s="2"/>
      <c r="O2300" s="2"/>
      <c r="P2300" s="2"/>
      <c r="Q2300" s="2"/>
      <c r="R2300" s="2"/>
      <c r="S2300" s="2"/>
    </row>
    <row r="2301" spans="1:19" ht="16.5" thickBot="1" x14ac:dyDescent="0.3">
      <c r="A2301" s="2"/>
      <c r="B2301" s="2"/>
      <c r="C2301" s="2"/>
      <c r="D2301" s="2"/>
      <c r="E2301" s="2"/>
      <c r="F2301" s="2"/>
      <c r="G2301" s="2"/>
      <c r="H2301" s="2"/>
      <c r="I2301" s="2"/>
      <c r="J2301" s="2"/>
      <c r="K2301" s="2"/>
      <c r="L2301" s="2"/>
      <c r="M2301" s="2"/>
      <c r="N2301" s="2"/>
      <c r="O2301" s="2"/>
      <c r="P2301" s="2"/>
      <c r="Q2301" s="2"/>
      <c r="R2301" s="2"/>
      <c r="S2301" s="2"/>
    </row>
    <row r="2302" spans="1:19" ht="16.5" thickBot="1" x14ac:dyDescent="0.3">
      <c r="A2302" s="2"/>
      <c r="B2302" s="2"/>
      <c r="C2302" s="2"/>
      <c r="D2302" s="2"/>
      <c r="E2302" s="2"/>
      <c r="F2302" s="2"/>
      <c r="G2302" s="2"/>
      <c r="H2302" s="2"/>
      <c r="I2302" s="2"/>
      <c r="J2302" s="2"/>
      <c r="K2302" s="2"/>
      <c r="L2302" s="2"/>
      <c r="M2302" s="2"/>
      <c r="N2302" s="2"/>
      <c r="O2302" s="2"/>
      <c r="P2302" s="2"/>
      <c r="Q2302" s="2"/>
      <c r="R2302" s="2"/>
      <c r="S2302" s="2"/>
    </row>
    <row r="2303" spans="1:19" ht="16.5" thickBot="1" x14ac:dyDescent="0.3">
      <c r="A2303" s="2"/>
      <c r="B2303" s="2"/>
      <c r="C2303" s="2"/>
      <c r="D2303" s="2"/>
      <c r="E2303" s="2"/>
      <c r="F2303" s="2"/>
      <c r="G2303" s="2"/>
      <c r="H2303" s="2"/>
      <c r="I2303" s="2"/>
      <c r="J2303" s="2"/>
      <c r="K2303" s="2"/>
      <c r="L2303" s="2"/>
      <c r="M2303" s="2"/>
      <c r="N2303" s="2"/>
      <c r="O2303" s="2"/>
      <c r="P2303" s="2"/>
      <c r="Q2303" s="2"/>
      <c r="R2303" s="2"/>
      <c r="S2303" s="2"/>
    </row>
    <row r="2304" spans="1:19" ht="16.5" thickBot="1" x14ac:dyDescent="0.3">
      <c r="A2304" s="2"/>
      <c r="B2304" s="2"/>
      <c r="C2304" s="2"/>
      <c r="D2304" s="2"/>
      <c r="E2304" s="2"/>
      <c r="F2304" s="2"/>
      <c r="G2304" s="2"/>
      <c r="H2304" s="2"/>
      <c r="I2304" s="2"/>
      <c r="J2304" s="2"/>
      <c r="K2304" s="2"/>
      <c r="L2304" s="2"/>
      <c r="M2304" s="2"/>
      <c r="N2304" s="2"/>
      <c r="O2304" s="2"/>
      <c r="P2304" s="2"/>
      <c r="Q2304" s="2"/>
      <c r="R2304" s="2"/>
      <c r="S2304" s="2"/>
    </row>
    <row r="2305" spans="1:19" ht="16.5" thickBot="1" x14ac:dyDescent="0.3">
      <c r="A2305" s="2"/>
      <c r="B2305" s="2"/>
      <c r="C2305" s="2"/>
      <c r="D2305" s="2"/>
      <c r="E2305" s="2"/>
      <c r="F2305" s="2"/>
      <c r="G2305" s="2"/>
      <c r="H2305" s="2"/>
      <c r="I2305" s="2"/>
      <c r="J2305" s="2"/>
      <c r="K2305" s="2"/>
      <c r="L2305" s="2"/>
      <c r="M2305" s="2"/>
      <c r="N2305" s="2"/>
      <c r="O2305" s="2"/>
      <c r="P2305" s="2"/>
      <c r="Q2305" s="2"/>
      <c r="R2305" s="2"/>
      <c r="S2305" s="2"/>
    </row>
    <row r="2306" spans="1:19" ht="16.5" thickBot="1" x14ac:dyDescent="0.3">
      <c r="A2306" s="2"/>
      <c r="B2306" s="2"/>
      <c r="C2306" s="2"/>
      <c r="D2306" s="2"/>
      <c r="E2306" s="2"/>
      <c r="F2306" s="2"/>
      <c r="G2306" s="2"/>
      <c r="H2306" s="2"/>
      <c r="I2306" s="2"/>
      <c r="J2306" s="2"/>
      <c r="K2306" s="2"/>
      <c r="L2306" s="2"/>
      <c r="M2306" s="2"/>
      <c r="N2306" s="2"/>
      <c r="O2306" s="2"/>
      <c r="P2306" s="2"/>
      <c r="Q2306" s="2"/>
      <c r="R2306" s="2"/>
      <c r="S2306" s="2"/>
    </row>
    <row r="2307" spans="1:19" ht="16.5" thickBot="1" x14ac:dyDescent="0.3">
      <c r="A2307" s="2"/>
      <c r="B2307" s="2"/>
      <c r="C2307" s="2"/>
      <c r="D2307" s="2"/>
      <c r="E2307" s="2"/>
      <c r="F2307" s="2"/>
      <c r="G2307" s="2"/>
      <c r="H2307" s="2"/>
      <c r="I2307" s="2"/>
      <c r="J2307" s="2"/>
      <c r="K2307" s="2"/>
      <c r="L2307" s="2"/>
      <c r="M2307" s="2"/>
      <c r="N2307" s="2"/>
      <c r="O2307" s="2"/>
      <c r="P2307" s="2"/>
      <c r="Q2307" s="2"/>
      <c r="R2307" s="2"/>
      <c r="S2307" s="2"/>
    </row>
    <row r="2308" spans="1:19" ht="16.5" thickBot="1" x14ac:dyDescent="0.3">
      <c r="A2308" s="2"/>
      <c r="B2308" s="2"/>
      <c r="C2308" s="2"/>
      <c r="D2308" s="2"/>
      <c r="E2308" s="2"/>
      <c r="F2308" s="2"/>
      <c r="G2308" s="2"/>
      <c r="H2308" s="2"/>
      <c r="I2308" s="2"/>
      <c r="J2308" s="2"/>
      <c r="K2308" s="2"/>
      <c r="L2308" s="2"/>
      <c r="M2308" s="2"/>
      <c r="N2308" s="2"/>
      <c r="O2308" s="2"/>
      <c r="P2308" s="2"/>
      <c r="Q2308" s="2"/>
      <c r="R2308" s="2"/>
      <c r="S2308" s="2"/>
    </row>
    <row r="2309" spans="1:19" ht="16.5" thickBot="1" x14ac:dyDescent="0.3">
      <c r="A2309" s="2"/>
      <c r="B2309" s="2"/>
      <c r="C2309" s="2"/>
      <c r="D2309" s="2"/>
      <c r="E2309" s="2"/>
      <c r="F2309" s="2"/>
      <c r="G2309" s="2"/>
      <c r="H2309" s="2"/>
      <c r="I2309" s="2"/>
      <c r="J2309" s="2"/>
      <c r="K2309" s="2"/>
      <c r="L2309" s="2"/>
      <c r="M2309" s="2"/>
      <c r="N2309" s="2"/>
      <c r="O2309" s="2"/>
      <c r="P2309" s="2"/>
      <c r="Q2309" s="2"/>
      <c r="R2309" s="2"/>
      <c r="S2309" s="2"/>
    </row>
    <row r="2310" spans="1:19" ht="16.5" thickBot="1" x14ac:dyDescent="0.3">
      <c r="A2310" s="2"/>
      <c r="B2310" s="2"/>
      <c r="C2310" s="2"/>
      <c r="D2310" s="2"/>
      <c r="E2310" s="2"/>
      <c r="F2310" s="2"/>
      <c r="G2310" s="2"/>
      <c r="H2310" s="2"/>
      <c r="I2310" s="2"/>
      <c r="J2310" s="2"/>
      <c r="K2310" s="2"/>
      <c r="L2310" s="2"/>
      <c r="M2310" s="2"/>
      <c r="N2310" s="2"/>
      <c r="O2310" s="2"/>
      <c r="P2310" s="2"/>
      <c r="Q2310" s="2"/>
      <c r="R2310" s="2"/>
      <c r="S2310" s="2"/>
    </row>
    <row r="2311" spans="1:19" ht="16.5" thickBot="1" x14ac:dyDescent="0.3">
      <c r="A2311" s="2"/>
      <c r="B2311" s="2"/>
      <c r="C2311" s="2"/>
      <c r="D2311" s="2"/>
      <c r="E2311" s="2"/>
      <c r="F2311" s="2"/>
      <c r="G2311" s="2"/>
      <c r="H2311" s="2"/>
      <c r="I2311" s="2"/>
      <c r="J2311" s="2"/>
      <c r="K2311" s="2"/>
      <c r="L2311" s="2"/>
      <c r="M2311" s="2"/>
      <c r="N2311" s="2"/>
      <c r="O2311" s="2"/>
      <c r="P2311" s="2"/>
      <c r="Q2311" s="2"/>
      <c r="R2311" s="2"/>
      <c r="S2311" s="2"/>
    </row>
    <row r="2312" spans="1:19" ht="16.5" thickBot="1" x14ac:dyDescent="0.3">
      <c r="A2312" s="2"/>
      <c r="B2312" s="2"/>
      <c r="C2312" s="2"/>
      <c r="D2312" s="2"/>
      <c r="E2312" s="2"/>
      <c r="F2312" s="2"/>
      <c r="G2312" s="2"/>
      <c r="H2312" s="2"/>
      <c r="I2312" s="2"/>
      <c r="J2312" s="2"/>
      <c r="K2312" s="2"/>
      <c r="L2312" s="2"/>
      <c r="M2312" s="2"/>
      <c r="N2312" s="2"/>
      <c r="O2312" s="2"/>
      <c r="P2312" s="2"/>
      <c r="Q2312" s="2"/>
      <c r="R2312" s="2"/>
      <c r="S2312" s="2"/>
    </row>
    <row r="2313" spans="1:19" ht="16.5" thickBot="1" x14ac:dyDescent="0.3">
      <c r="A2313" s="2"/>
      <c r="B2313" s="2"/>
      <c r="C2313" s="2"/>
      <c r="D2313" s="2"/>
      <c r="E2313" s="2"/>
      <c r="F2313" s="2"/>
      <c r="G2313" s="2"/>
      <c r="H2313" s="2"/>
      <c r="I2313" s="2"/>
      <c r="J2313" s="2"/>
      <c r="K2313" s="2"/>
      <c r="L2313" s="2"/>
      <c r="M2313" s="2"/>
      <c r="N2313" s="2"/>
      <c r="O2313" s="2"/>
      <c r="P2313" s="2"/>
      <c r="Q2313" s="2"/>
      <c r="R2313" s="2"/>
      <c r="S2313" s="2"/>
    </row>
    <row r="2314" spans="1:19" ht="16.5" thickBot="1" x14ac:dyDescent="0.3">
      <c r="A2314" s="2"/>
      <c r="B2314" s="2"/>
      <c r="C2314" s="2"/>
      <c r="D2314" s="2"/>
      <c r="E2314" s="2"/>
      <c r="F2314" s="2"/>
      <c r="G2314" s="2"/>
      <c r="H2314" s="2"/>
      <c r="I2314" s="2"/>
      <c r="J2314" s="2"/>
      <c r="K2314" s="2"/>
      <c r="L2314" s="2"/>
      <c r="M2314" s="2"/>
      <c r="N2314" s="2"/>
      <c r="O2314" s="2"/>
      <c r="P2314" s="2"/>
      <c r="Q2314" s="2"/>
      <c r="R2314" s="2"/>
      <c r="S2314" s="2"/>
    </row>
    <row r="2315" spans="1:19" ht="16.5" thickBot="1" x14ac:dyDescent="0.3">
      <c r="A2315" s="2"/>
      <c r="B2315" s="2"/>
      <c r="C2315" s="2"/>
      <c r="D2315" s="2"/>
      <c r="E2315" s="2"/>
      <c r="F2315" s="2"/>
      <c r="G2315" s="2"/>
      <c r="H2315" s="2"/>
      <c r="I2315" s="2"/>
      <c r="J2315" s="2"/>
      <c r="K2315" s="2"/>
      <c r="L2315" s="2"/>
      <c r="M2315" s="2"/>
      <c r="N2315" s="2"/>
      <c r="O2315" s="2"/>
      <c r="P2315" s="2"/>
      <c r="Q2315" s="2"/>
      <c r="R2315" s="2"/>
      <c r="S2315" s="2"/>
    </row>
    <row r="2316" spans="1:19" ht="16.5" thickBot="1" x14ac:dyDescent="0.3">
      <c r="A2316" s="2"/>
      <c r="B2316" s="2"/>
      <c r="C2316" s="2"/>
      <c r="D2316" s="2"/>
      <c r="E2316" s="2"/>
      <c r="F2316" s="2"/>
      <c r="G2316" s="2"/>
      <c r="H2316" s="2"/>
      <c r="I2316" s="2"/>
      <c r="J2316" s="2"/>
      <c r="K2316" s="2"/>
      <c r="L2316" s="2"/>
      <c r="M2316" s="2"/>
      <c r="N2316" s="2"/>
      <c r="O2316" s="2"/>
      <c r="P2316" s="2"/>
      <c r="Q2316" s="2"/>
      <c r="R2316" s="2"/>
      <c r="S2316" s="2"/>
    </row>
    <row r="2317" spans="1:19" ht="16.5" thickBot="1" x14ac:dyDescent="0.3">
      <c r="A2317" s="2"/>
      <c r="B2317" s="2"/>
      <c r="C2317" s="2"/>
      <c r="D2317" s="2"/>
      <c r="E2317" s="2"/>
      <c r="F2317" s="2"/>
      <c r="G2317" s="2"/>
      <c r="H2317" s="2"/>
      <c r="I2317" s="2"/>
      <c r="J2317" s="2"/>
      <c r="K2317" s="2"/>
      <c r="L2317" s="2"/>
      <c r="M2317" s="2"/>
      <c r="N2317" s="2"/>
      <c r="O2317" s="2"/>
      <c r="P2317" s="2"/>
      <c r="Q2317" s="2"/>
      <c r="R2317" s="2"/>
      <c r="S2317" s="2"/>
    </row>
    <row r="2318" spans="1:19" ht="16.5" thickBot="1" x14ac:dyDescent="0.3">
      <c r="A2318" s="2"/>
      <c r="B2318" s="2"/>
      <c r="C2318" s="2"/>
      <c r="D2318" s="2"/>
      <c r="E2318" s="2"/>
      <c r="F2318" s="2"/>
      <c r="G2318" s="2"/>
      <c r="H2318" s="2"/>
      <c r="I2318" s="2"/>
      <c r="J2318" s="2"/>
      <c r="K2318" s="2"/>
      <c r="L2318" s="2"/>
      <c r="M2318" s="2"/>
      <c r="N2318" s="2"/>
      <c r="O2318" s="2"/>
      <c r="P2318" s="2"/>
      <c r="Q2318" s="2"/>
      <c r="R2318" s="2"/>
      <c r="S2318" s="2"/>
    </row>
    <row r="2319" spans="1:19" ht="16.5" thickBot="1" x14ac:dyDescent="0.3">
      <c r="A2319" s="2"/>
      <c r="B2319" s="2"/>
      <c r="C2319" s="2"/>
      <c r="D2319" s="2"/>
      <c r="E2319" s="2"/>
      <c r="F2319" s="2"/>
      <c r="G2319" s="2"/>
      <c r="H2319" s="2"/>
      <c r="I2319" s="2"/>
      <c r="J2319" s="2"/>
      <c r="K2319" s="2"/>
      <c r="L2319" s="2"/>
      <c r="M2319" s="2"/>
      <c r="N2319" s="2"/>
      <c r="O2319" s="2"/>
      <c r="P2319" s="2"/>
      <c r="Q2319" s="2"/>
      <c r="R2319" s="2"/>
      <c r="S2319" s="2"/>
    </row>
    <row r="2320" spans="1:19" ht="16.5" thickBot="1" x14ac:dyDescent="0.3">
      <c r="A2320" s="2"/>
      <c r="B2320" s="2"/>
      <c r="C2320" s="2"/>
      <c r="D2320" s="2"/>
      <c r="E2320" s="2"/>
      <c r="F2320" s="2"/>
      <c r="G2320" s="2"/>
      <c r="H2320" s="2"/>
      <c r="I2320" s="2"/>
      <c r="J2320" s="2"/>
      <c r="K2320" s="2"/>
      <c r="L2320" s="2"/>
      <c r="M2320" s="2"/>
      <c r="N2320" s="2"/>
      <c r="O2320" s="2"/>
      <c r="P2320" s="2"/>
      <c r="Q2320" s="2"/>
      <c r="R2320" s="2"/>
      <c r="S2320" s="2"/>
    </row>
    <row r="2321" spans="1:19" ht="16.5" thickBot="1" x14ac:dyDescent="0.3">
      <c r="A2321" s="2"/>
      <c r="B2321" s="2"/>
      <c r="C2321" s="2"/>
      <c r="D2321" s="2"/>
      <c r="E2321" s="2"/>
      <c r="F2321" s="2"/>
      <c r="G2321" s="2"/>
      <c r="H2321" s="2"/>
      <c r="I2321" s="2"/>
      <c r="J2321" s="2"/>
      <c r="K2321" s="2"/>
      <c r="L2321" s="2"/>
      <c r="M2321" s="2"/>
      <c r="N2321" s="2"/>
      <c r="O2321" s="2"/>
      <c r="P2321" s="2"/>
      <c r="Q2321" s="2"/>
      <c r="R2321" s="2"/>
      <c r="S2321" s="2"/>
    </row>
    <row r="2322" spans="1:19" ht="16.5" thickBot="1" x14ac:dyDescent="0.3">
      <c r="A2322" s="2"/>
      <c r="B2322" s="2"/>
      <c r="C2322" s="2"/>
      <c r="D2322" s="2"/>
      <c r="E2322" s="2"/>
      <c r="F2322" s="2"/>
      <c r="G2322" s="2"/>
      <c r="H2322" s="2"/>
      <c r="I2322" s="2"/>
      <c r="J2322" s="2"/>
      <c r="K2322" s="2"/>
      <c r="L2322" s="2"/>
      <c r="M2322" s="2"/>
      <c r="N2322" s="2"/>
      <c r="O2322" s="2"/>
      <c r="P2322" s="2"/>
      <c r="Q2322" s="2"/>
      <c r="R2322" s="2"/>
      <c r="S2322" s="2"/>
    </row>
    <row r="2323" spans="1:19" ht="16.5" thickBot="1" x14ac:dyDescent="0.3">
      <c r="A2323" s="2"/>
      <c r="B2323" s="2"/>
      <c r="C2323" s="2"/>
      <c r="D2323" s="2"/>
      <c r="E2323" s="2"/>
      <c r="F2323" s="2"/>
      <c r="G2323" s="2"/>
      <c r="H2323" s="2"/>
      <c r="I2323" s="2"/>
      <c r="J2323" s="2"/>
      <c r="K2323" s="2"/>
      <c r="L2323" s="2"/>
      <c r="M2323" s="2"/>
      <c r="N2323" s="2"/>
      <c r="O2323" s="2"/>
      <c r="P2323" s="2"/>
      <c r="Q2323" s="2"/>
      <c r="R2323" s="2"/>
      <c r="S2323" s="2"/>
    </row>
    <row r="2324" spans="1:19" ht="16.5" thickBot="1" x14ac:dyDescent="0.3">
      <c r="A2324" s="2"/>
      <c r="B2324" s="2"/>
      <c r="C2324" s="2"/>
      <c r="D2324" s="2"/>
      <c r="E2324" s="2"/>
      <c r="F2324" s="2"/>
      <c r="G2324" s="2"/>
      <c r="H2324" s="2"/>
      <c r="I2324" s="2"/>
      <c r="J2324" s="2"/>
      <c r="K2324" s="2"/>
      <c r="L2324" s="2"/>
      <c r="M2324" s="2"/>
      <c r="N2324" s="2"/>
      <c r="O2324" s="2"/>
      <c r="P2324" s="2"/>
      <c r="Q2324" s="2"/>
      <c r="R2324" s="2"/>
      <c r="S2324" s="2"/>
    </row>
    <row r="2325" spans="1:19" ht="16.5" thickBot="1" x14ac:dyDescent="0.3">
      <c r="A2325" s="2"/>
      <c r="B2325" s="2"/>
      <c r="C2325" s="2"/>
      <c r="D2325" s="2"/>
      <c r="E2325" s="2"/>
      <c r="F2325" s="2"/>
      <c r="G2325" s="2"/>
      <c r="H2325" s="2"/>
      <c r="I2325" s="2"/>
      <c r="J2325" s="2"/>
      <c r="K2325" s="2"/>
      <c r="L2325" s="2"/>
      <c r="M2325" s="2"/>
      <c r="N2325" s="2"/>
      <c r="O2325" s="2"/>
      <c r="P2325" s="2"/>
      <c r="Q2325" s="2"/>
      <c r="R2325" s="2"/>
      <c r="S2325" s="2"/>
    </row>
    <row r="2326" spans="1:19" ht="16.5" thickBot="1" x14ac:dyDescent="0.3">
      <c r="A2326" s="2"/>
      <c r="B2326" s="2"/>
      <c r="C2326" s="2"/>
      <c r="D2326" s="2"/>
      <c r="E2326" s="2"/>
      <c r="F2326" s="2"/>
      <c r="G2326" s="2"/>
      <c r="H2326" s="2"/>
      <c r="I2326" s="2"/>
      <c r="J2326" s="2"/>
      <c r="K2326" s="2"/>
      <c r="L2326" s="2"/>
      <c r="M2326" s="2"/>
      <c r="N2326" s="2"/>
      <c r="O2326" s="2"/>
      <c r="P2326" s="2"/>
      <c r="Q2326" s="2"/>
      <c r="R2326" s="2"/>
      <c r="S2326" s="2"/>
    </row>
    <row r="2327" spans="1:19" ht="16.5" thickBot="1" x14ac:dyDescent="0.3">
      <c r="A2327" s="2"/>
      <c r="B2327" s="2"/>
      <c r="C2327" s="2"/>
      <c r="D2327" s="2"/>
      <c r="E2327" s="2"/>
      <c r="F2327" s="2"/>
      <c r="G2327" s="2"/>
      <c r="H2327" s="2"/>
      <c r="I2327" s="2"/>
      <c r="J2327" s="2"/>
      <c r="K2327" s="2"/>
      <c r="L2327" s="2"/>
      <c r="M2327" s="2"/>
      <c r="N2327" s="2"/>
      <c r="O2327" s="2"/>
      <c r="P2327" s="2"/>
      <c r="Q2327" s="2"/>
      <c r="R2327" s="2"/>
      <c r="S2327" s="2"/>
    </row>
    <row r="2328" spans="1:19" ht="16.5" thickBot="1" x14ac:dyDescent="0.3">
      <c r="A2328" s="2"/>
      <c r="B2328" s="2"/>
      <c r="C2328" s="2"/>
      <c r="D2328" s="2"/>
      <c r="E2328" s="2"/>
      <c r="F2328" s="2"/>
      <c r="G2328" s="2"/>
      <c r="H2328" s="2"/>
      <c r="I2328" s="2"/>
      <c r="J2328" s="2"/>
      <c r="K2328" s="2"/>
      <c r="L2328" s="2"/>
      <c r="M2328" s="2"/>
      <c r="N2328" s="2"/>
      <c r="O2328" s="2"/>
      <c r="P2328" s="2"/>
      <c r="Q2328" s="2"/>
      <c r="R2328" s="2"/>
      <c r="S2328" s="2"/>
    </row>
    <row r="2329" spans="1:19" ht="16.5" thickBot="1" x14ac:dyDescent="0.3">
      <c r="A2329" s="2"/>
      <c r="B2329" s="2"/>
      <c r="C2329" s="2"/>
      <c r="D2329" s="2"/>
      <c r="E2329" s="2"/>
      <c r="F2329" s="2"/>
      <c r="G2329" s="2"/>
      <c r="H2329" s="2"/>
      <c r="I2329" s="2"/>
      <c r="J2329" s="2"/>
      <c r="K2329" s="2"/>
      <c r="L2329" s="2"/>
      <c r="M2329" s="2"/>
      <c r="N2329" s="2"/>
      <c r="O2329" s="2"/>
      <c r="P2329" s="2"/>
      <c r="Q2329" s="2"/>
      <c r="R2329" s="2"/>
      <c r="S2329" s="2"/>
    </row>
    <row r="2330" spans="1:19" ht="16.5" thickBot="1" x14ac:dyDescent="0.3">
      <c r="A2330" s="2"/>
      <c r="B2330" s="2"/>
      <c r="C2330" s="2"/>
      <c r="D2330" s="2"/>
      <c r="E2330" s="2"/>
      <c r="F2330" s="2"/>
      <c r="G2330" s="2"/>
      <c r="H2330" s="2"/>
      <c r="I2330" s="2"/>
      <c r="J2330" s="2"/>
      <c r="K2330" s="2"/>
      <c r="L2330" s="2"/>
      <c r="M2330" s="2"/>
      <c r="N2330" s="2"/>
      <c r="O2330" s="2"/>
      <c r="P2330" s="2"/>
      <c r="Q2330" s="2"/>
      <c r="R2330" s="2"/>
      <c r="S2330" s="2"/>
    </row>
    <row r="2331" spans="1:19" ht="16.5" thickBot="1" x14ac:dyDescent="0.3">
      <c r="A2331" s="2"/>
      <c r="B2331" s="2"/>
      <c r="C2331" s="2"/>
      <c r="D2331" s="2"/>
      <c r="E2331" s="2"/>
      <c r="F2331" s="2"/>
      <c r="G2331" s="2"/>
      <c r="H2331" s="2"/>
      <c r="I2331" s="2"/>
      <c r="J2331" s="2"/>
      <c r="K2331" s="2"/>
      <c r="L2331" s="2"/>
      <c r="M2331" s="2"/>
      <c r="N2331" s="2"/>
      <c r="O2331" s="2"/>
      <c r="P2331" s="2"/>
      <c r="Q2331" s="2"/>
      <c r="R2331" s="2"/>
      <c r="S2331" s="2"/>
    </row>
    <row r="2332" spans="1:19" ht="16.5" thickBot="1" x14ac:dyDescent="0.3">
      <c r="A2332" s="2"/>
      <c r="B2332" s="2"/>
      <c r="C2332" s="2"/>
      <c r="D2332" s="2"/>
      <c r="E2332" s="2"/>
      <c r="F2332" s="2"/>
      <c r="G2332" s="2"/>
      <c r="H2332" s="2"/>
      <c r="I2332" s="2"/>
      <c r="J2332" s="2"/>
      <c r="K2332" s="2"/>
      <c r="L2332" s="2"/>
      <c r="M2332" s="2"/>
      <c r="N2332" s="2"/>
      <c r="O2332" s="2"/>
      <c r="P2332" s="2"/>
      <c r="Q2332" s="2"/>
      <c r="R2332" s="2"/>
      <c r="S2332" s="2"/>
    </row>
    <row r="2333" spans="1:19" ht="16.5" thickBot="1" x14ac:dyDescent="0.3">
      <c r="A2333" s="2"/>
      <c r="B2333" s="2"/>
      <c r="C2333" s="2"/>
      <c r="D2333" s="2"/>
      <c r="E2333" s="2"/>
      <c r="F2333" s="2"/>
      <c r="G2333" s="2"/>
      <c r="H2333" s="2"/>
      <c r="I2333" s="2"/>
      <c r="J2333" s="2"/>
      <c r="K2333" s="2"/>
      <c r="L2333" s="2"/>
      <c r="M2333" s="2"/>
      <c r="N2333" s="2"/>
      <c r="O2333" s="2"/>
      <c r="P2333" s="2"/>
      <c r="Q2333" s="2"/>
      <c r="R2333" s="2"/>
      <c r="S2333" s="2"/>
    </row>
    <row r="2334" spans="1:19" ht="16.5" thickBot="1" x14ac:dyDescent="0.3">
      <c r="A2334" s="2"/>
      <c r="B2334" s="2"/>
      <c r="C2334" s="2"/>
      <c r="D2334" s="2"/>
      <c r="E2334" s="2"/>
      <c r="F2334" s="2"/>
      <c r="G2334" s="2"/>
      <c r="H2334" s="2"/>
      <c r="I2334" s="2"/>
      <c r="J2334" s="2"/>
      <c r="K2334" s="2"/>
      <c r="L2334" s="2"/>
      <c r="M2334" s="2"/>
      <c r="N2334" s="2"/>
      <c r="O2334" s="2"/>
      <c r="P2334" s="2"/>
      <c r="Q2334" s="2"/>
      <c r="R2334" s="2"/>
      <c r="S2334" s="2"/>
    </row>
    <row r="2335" spans="1:19" ht="16.5" thickBot="1" x14ac:dyDescent="0.3">
      <c r="A2335" s="2"/>
      <c r="B2335" s="2"/>
      <c r="C2335" s="2"/>
      <c r="D2335" s="2"/>
      <c r="E2335" s="2"/>
      <c r="F2335" s="2"/>
      <c r="G2335" s="2"/>
      <c r="H2335" s="2"/>
      <c r="I2335" s="2"/>
      <c r="J2335" s="2"/>
      <c r="K2335" s="2"/>
      <c r="L2335" s="2"/>
      <c r="M2335" s="2"/>
      <c r="N2335" s="2"/>
      <c r="O2335" s="2"/>
      <c r="P2335" s="2"/>
      <c r="Q2335" s="2"/>
      <c r="R2335" s="2"/>
      <c r="S2335" s="2"/>
    </row>
    <row r="2336" spans="1:19" ht="16.5" thickBot="1" x14ac:dyDescent="0.3">
      <c r="A2336" s="2"/>
      <c r="B2336" s="2"/>
      <c r="C2336" s="2"/>
      <c r="D2336" s="2"/>
      <c r="E2336" s="2"/>
      <c r="F2336" s="2"/>
      <c r="G2336" s="2"/>
      <c r="H2336" s="2"/>
      <c r="I2336" s="2"/>
      <c r="J2336" s="2"/>
      <c r="K2336" s="2"/>
      <c r="L2336" s="2"/>
      <c r="M2336" s="2"/>
      <c r="N2336" s="2"/>
      <c r="O2336" s="2"/>
      <c r="P2336" s="2"/>
      <c r="Q2336" s="2"/>
      <c r="R2336" s="2"/>
      <c r="S2336" s="2"/>
    </row>
    <row r="2337" spans="1:19" ht="16.5" thickBot="1" x14ac:dyDescent="0.3">
      <c r="A2337" s="2"/>
      <c r="B2337" s="2"/>
      <c r="C2337" s="2"/>
      <c r="D2337" s="2"/>
      <c r="E2337" s="2"/>
      <c r="F2337" s="2"/>
      <c r="G2337" s="2"/>
      <c r="H2337" s="2"/>
      <c r="I2337" s="2"/>
      <c r="J2337" s="2"/>
      <c r="K2337" s="2"/>
      <c r="L2337" s="2"/>
      <c r="M2337" s="2"/>
      <c r="N2337" s="2"/>
      <c r="O2337" s="2"/>
      <c r="P2337" s="2"/>
      <c r="Q2337" s="2"/>
      <c r="R2337" s="2"/>
      <c r="S2337" s="2"/>
    </row>
    <row r="2338" spans="1:19" ht="16.5" thickBot="1" x14ac:dyDescent="0.3">
      <c r="A2338" s="2"/>
      <c r="B2338" s="2"/>
      <c r="C2338" s="2"/>
      <c r="D2338" s="2"/>
      <c r="E2338" s="2"/>
      <c r="F2338" s="2"/>
      <c r="G2338" s="2"/>
      <c r="H2338" s="2"/>
      <c r="I2338" s="2"/>
      <c r="J2338" s="2"/>
      <c r="K2338" s="2"/>
      <c r="L2338" s="2"/>
      <c r="M2338" s="2"/>
      <c r="N2338" s="2"/>
      <c r="O2338" s="2"/>
      <c r="P2338" s="2"/>
      <c r="Q2338" s="2"/>
      <c r="R2338" s="2"/>
      <c r="S2338" s="2"/>
    </row>
    <row r="2339" spans="1:19" ht="16.5" thickBot="1" x14ac:dyDescent="0.3">
      <c r="A2339" s="2"/>
      <c r="B2339" s="2"/>
      <c r="C2339" s="2"/>
      <c r="D2339" s="2"/>
      <c r="E2339" s="2"/>
      <c r="F2339" s="2"/>
      <c r="G2339" s="2"/>
      <c r="H2339" s="2"/>
      <c r="I2339" s="2"/>
      <c r="J2339" s="2"/>
      <c r="K2339" s="2"/>
      <c r="L2339" s="2"/>
      <c r="M2339" s="2"/>
      <c r="N2339" s="2"/>
      <c r="O2339" s="2"/>
      <c r="P2339" s="2"/>
      <c r="Q2339" s="2"/>
      <c r="R2339" s="2"/>
      <c r="S2339" s="2"/>
    </row>
    <row r="2340" spans="1:19" ht="16.5" thickBot="1" x14ac:dyDescent="0.3">
      <c r="A2340" s="2"/>
      <c r="B2340" s="2"/>
      <c r="C2340" s="2"/>
      <c r="D2340" s="2"/>
      <c r="E2340" s="2"/>
      <c r="F2340" s="2"/>
      <c r="G2340" s="2"/>
      <c r="H2340" s="2"/>
      <c r="I2340" s="2"/>
      <c r="J2340" s="2"/>
      <c r="K2340" s="2"/>
      <c r="L2340" s="2"/>
      <c r="M2340" s="2"/>
      <c r="N2340" s="2"/>
      <c r="O2340" s="2"/>
      <c r="P2340" s="2"/>
      <c r="Q2340" s="2"/>
      <c r="R2340" s="2"/>
      <c r="S2340" s="2"/>
    </row>
    <row r="2341" spans="1:19" ht="16.5" thickBot="1" x14ac:dyDescent="0.3">
      <c r="A2341" s="2"/>
      <c r="B2341" s="2"/>
      <c r="C2341" s="2"/>
      <c r="D2341" s="2"/>
      <c r="E2341" s="2"/>
      <c r="F2341" s="2"/>
      <c r="G2341" s="2"/>
      <c r="H2341" s="2"/>
      <c r="I2341" s="2"/>
      <c r="J2341" s="2"/>
      <c r="K2341" s="2"/>
      <c r="L2341" s="2"/>
      <c r="M2341" s="2"/>
      <c r="N2341" s="2"/>
      <c r="O2341" s="2"/>
      <c r="P2341" s="2"/>
      <c r="Q2341" s="2"/>
      <c r="R2341" s="2"/>
      <c r="S2341" s="2"/>
    </row>
    <row r="2342" spans="1:19" ht="16.5" thickBot="1" x14ac:dyDescent="0.3">
      <c r="A2342" s="2"/>
      <c r="B2342" s="2"/>
      <c r="C2342" s="2"/>
      <c r="D2342" s="2"/>
      <c r="E2342" s="2"/>
      <c r="F2342" s="2"/>
      <c r="G2342" s="2"/>
      <c r="H2342" s="2"/>
      <c r="I2342" s="2"/>
      <c r="J2342" s="2"/>
      <c r="K2342" s="2"/>
      <c r="L2342" s="2"/>
      <c r="M2342" s="2"/>
      <c r="N2342" s="2"/>
      <c r="O2342" s="2"/>
      <c r="P2342" s="2"/>
      <c r="Q2342" s="2"/>
      <c r="R2342" s="2"/>
      <c r="S2342" s="2"/>
    </row>
    <row r="2343" spans="1:19" ht="16.5" thickBot="1" x14ac:dyDescent="0.3">
      <c r="A2343" s="2"/>
      <c r="B2343" s="2"/>
      <c r="C2343" s="2"/>
      <c r="D2343" s="2"/>
      <c r="E2343" s="2"/>
      <c r="F2343" s="2"/>
      <c r="G2343" s="2"/>
      <c r="H2343" s="2"/>
      <c r="I2343" s="2"/>
      <c r="J2343" s="2"/>
      <c r="K2343" s="2"/>
      <c r="L2343" s="2"/>
      <c r="M2343" s="2"/>
      <c r="N2343" s="2"/>
      <c r="O2343" s="2"/>
      <c r="P2343" s="2"/>
      <c r="Q2343" s="2"/>
      <c r="R2343" s="2"/>
      <c r="S2343" s="2"/>
    </row>
    <row r="2344" spans="1:19" ht="16.5" thickBot="1" x14ac:dyDescent="0.3">
      <c r="A2344" s="2"/>
      <c r="B2344" s="2"/>
      <c r="C2344" s="2"/>
      <c r="D2344" s="2"/>
      <c r="E2344" s="2"/>
      <c r="F2344" s="2"/>
      <c r="G2344" s="2"/>
      <c r="H2344" s="2"/>
      <c r="I2344" s="2"/>
      <c r="J2344" s="2"/>
      <c r="K2344" s="2"/>
      <c r="L2344" s="2"/>
      <c r="M2344" s="2"/>
      <c r="N2344" s="2"/>
      <c r="O2344" s="2"/>
      <c r="P2344" s="2"/>
      <c r="Q2344" s="2"/>
      <c r="R2344" s="2"/>
      <c r="S2344" s="2"/>
    </row>
    <row r="2345" spans="1:19" ht="16.5" thickBot="1" x14ac:dyDescent="0.3">
      <c r="A2345" s="2"/>
      <c r="B2345" s="2"/>
      <c r="C2345" s="2"/>
      <c r="D2345" s="2"/>
      <c r="E2345" s="2"/>
      <c r="F2345" s="2"/>
      <c r="G2345" s="2"/>
      <c r="H2345" s="2"/>
      <c r="I2345" s="2"/>
      <c r="J2345" s="2"/>
      <c r="K2345" s="2"/>
      <c r="L2345" s="2"/>
      <c r="M2345" s="2"/>
      <c r="N2345" s="2"/>
      <c r="O2345" s="2"/>
      <c r="P2345" s="2"/>
      <c r="Q2345" s="2"/>
      <c r="R2345" s="2"/>
      <c r="S2345" s="2"/>
    </row>
    <row r="2346" spans="1:19" ht="16.5" thickBot="1" x14ac:dyDescent="0.3">
      <c r="A2346" s="2"/>
      <c r="B2346" s="2"/>
      <c r="C2346" s="2"/>
      <c r="D2346" s="2"/>
      <c r="E2346" s="2"/>
      <c r="F2346" s="2"/>
      <c r="G2346" s="2"/>
      <c r="H2346" s="2"/>
      <c r="I2346" s="2"/>
      <c r="J2346" s="2"/>
      <c r="K2346" s="2"/>
      <c r="L2346" s="2"/>
      <c r="M2346" s="2"/>
      <c r="N2346" s="2"/>
      <c r="O2346" s="2"/>
      <c r="P2346" s="2"/>
      <c r="Q2346" s="2"/>
      <c r="R2346" s="2"/>
      <c r="S2346" s="2"/>
    </row>
    <row r="2347" spans="1:19" ht="16.5" thickBot="1" x14ac:dyDescent="0.3">
      <c r="A2347" s="2"/>
      <c r="B2347" s="2"/>
      <c r="C2347" s="2"/>
      <c r="D2347" s="2"/>
      <c r="E2347" s="2"/>
      <c r="F2347" s="2"/>
      <c r="G2347" s="2"/>
      <c r="H2347" s="2"/>
      <c r="I2347" s="2"/>
      <c r="J2347" s="2"/>
      <c r="K2347" s="2"/>
      <c r="L2347" s="2"/>
      <c r="M2347" s="2"/>
      <c r="N2347" s="2"/>
      <c r="O2347" s="2"/>
      <c r="P2347" s="2"/>
      <c r="Q2347" s="2"/>
      <c r="R2347" s="2"/>
      <c r="S2347" s="2"/>
    </row>
    <row r="2348" spans="1:19" ht="16.5" thickBot="1" x14ac:dyDescent="0.3">
      <c r="A2348" s="2"/>
      <c r="B2348" s="2"/>
      <c r="C2348" s="2"/>
      <c r="D2348" s="2"/>
      <c r="E2348" s="2"/>
      <c r="F2348" s="2"/>
      <c r="G2348" s="2"/>
      <c r="H2348" s="2"/>
      <c r="I2348" s="2"/>
      <c r="J2348" s="2"/>
      <c r="K2348" s="2"/>
      <c r="L2348" s="2"/>
      <c r="M2348" s="2"/>
      <c r="N2348" s="2"/>
      <c r="O2348" s="2"/>
      <c r="P2348" s="2"/>
      <c r="Q2348" s="2"/>
      <c r="R2348" s="2"/>
      <c r="S2348" s="2"/>
    </row>
    <row r="2349" spans="1:19" ht="16.5" thickBot="1" x14ac:dyDescent="0.3">
      <c r="A2349" s="2"/>
      <c r="B2349" s="2"/>
      <c r="C2349" s="2"/>
      <c r="D2349" s="2"/>
      <c r="E2349" s="2"/>
      <c r="F2349" s="2"/>
      <c r="G2349" s="2"/>
      <c r="H2349" s="2"/>
      <c r="I2349" s="2"/>
      <c r="J2349" s="2"/>
      <c r="K2349" s="2"/>
      <c r="L2349" s="2"/>
      <c r="M2349" s="2"/>
      <c r="N2349" s="2"/>
      <c r="O2349" s="2"/>
      <c r="P2349" s="2"/>
      <c r="Q2349" s="2"/>
      <c r="R2349" s="2"/>
      <c r="S2349" s="2"/>
    </row>
    <row r="2350" spans="1:19" ht="16.5" thickBot="1" x14ac:dyDescent="0.3">
      <c r="A2350" s="2"/>
      <c r="B2350" s="2"/>
      <c r="C2350" s="2"/>
      <c r="D2350" s="2"/>
      <c r="E2350" s="2"/>
      <c r="F2350" s="2"/>
      <c r="G2350" s="2"/>
      <c r="H2350" s="2"/>
      <c r="I2350" s="2"/>
      <c r="J2350" s="2"/>
      <c r="K2350" s="2"/>
      <c r="L2350" s="2"/>
      <c r="M2350" s="2"/>
      <c r="N2350" s="2"/>
      <c r="O2350" s="2"/>
      <c r="P2350" s="2"/>
      <c r="Q2350" s="2"/>
      <c r="R2350" s="2"/>
      <c r="S2350" s="2"/>
    </row>
    <row r="2351" spans="1:19" ht="16.5" thickBot="1" x14ac:dyDescent="0.3">
      <c r="A2351" s="2"/>
      <c r="B2351" s="2"/>
      <c r="C2351" s="2"/>
      <c r="D2351" s="2"/>
      <c r="E2351" s="2"/>
      <c r="F2351" s="2"/>
      <c r="G2351" s="2"/>
      <c r="H2351" s="2"/>
      <c r="I2351" s="2"/>
      <c r="J2351" s="2"/>
      <c r="K2351" s="2"/>
      <c r="L2351" s="2"/>
      <c r="M2351" s="2"/>
      <c r="N2351" s="2"/>
      <c r="O2351" s="2"/>
      <c r="P2351" s="2"/>
      <c r="Q2351" s="2"/>
      <c r="R2351" s="2"/>
      <c r="S2351" s="2"/>
    </row>
    <row r="2352" spans="1:19" ht="16.5" thickBot="1" x14ac:dyDescent="0.3">
      <c r="A2352" s="2"/>
      <c r="B2352" s="2"/>
      <c r="C2352" s="2"/>
      <c r="D2352" s="2"/>
      <c r="E2352" s="2"/>
      <c r="F2352" s="2"/>
      <c r="G2352" s="2"/>
      <c r="H2352" s="2"/>
      <c r="I2352" s="2"/>
      <c r="J2352" s="2"/>
      <c r="K2352" s="2"/>
      <c r="L2352" s="2"/>
      <c r="M2352" s="2"/>
      <c r="N2352" s="2"/>
      <c r="O2352" s="2"/>
      <c r="P2352" s="2"/>
      <c r="Q2352" s="2"/>
      <c r="R2352" s="2"/>
      <c r="S2352" s="2"/>
    </row>
    <row r="2353" spans="1:19" ht="16.5" thickBot="1" x14ac:dyDescent="0.3">
      <c r="A2353" s="2"/>
      <c r="B2353" s="2"/>
      <c r="C2353" s="2"/>
      <c r="D2353" s="2"/>
      <c r="E2353" s="2"/>
      <c r="F2353" s="2"/>
      <c r="G2353" s="2"/>
      <c r="H2353" s="2"/>
      <c r="I2353" s="2"/>
      <c r="J2353" s="2"/>
      <c r="K2353" s="2"/>
      <c r="L2353" s="2"/>
      <c r="M2353" s="2"/>
      <c r="N2353" s="2"/>
      <c r="O2353" s="2"/>
      <c r="P2353" s="2"/>
      <c r="Q2353" s="2"/>
      <c r="R2353" s="2"/>
      <c r="S2353" s="2"/>
    </row>
    <row r="2354" spans="1:19" ht="16.5" thickBot="1" x14ac:dyDescent="0.3">
      <c r="A2354" s="2"/>
      <c r="B2354" s="2"/>
      <c r="C2354" s="2"/>
      <c r="D2354" s="2"/>
      <c r="E2354" s="2"/>
      <c r="F2354" s="2"/>
      <c r="G2354" s="2"/>
      <c r="H2354" s="2"/>
      <c r="I2354" s="2"/>
      <c r="J2354" s="2"/>
      <c r="K2354" s="2"/>
      <c r="L2354" s="2"/>
      <c r="M2354" s="2"/>
      <c r="N2354" s="2"/>
      <c r="O2354" s="2"/>
      <c r="P2354" s="2"/>
      <c r="Q2354" s="2"/>
      <c r="R2354" s="2"/>
      <c r="S2354" s="2"/>
    </row>
    <row r="2355" spans="1:19" ht="16.5" thickBot="1" x14ac:dyDescent="0.3">
      <c r="A2355" s="2"/>
      <c r="B2355" s="2"/>
      <c r="C2355" s="2"/>
      <c r="D2355" s="2"/>
      <c r="E2355" s="2"/>
      <c r="F2355" s="2"/>
      <c r="G2355" s="2"/>
      <c r="H2355" s="2"/>
      <c r="I2355" s="2"/>
      <c r="J2355" s="2"/>
      <c r="K2355" s="2"/>
      <c r="L2355" s="2"/>
      <c r="M2355" s="2"/>
      <c r="N2355" s="2"/>
      <c r="O2355" s="2"/>
      <c r="P2355" s="2"/>
      <c r="Q2355" s="2"/>
      <c r="R2355" s="2"/>
      <c r="S2355" s="2"/>
    </row>
    <row r="2356" spans="1:19" ht="16.5" thickBot="1" x14ac:dyDescent="0.3">
      <c r="A2356" s="2"/>
      <c r="B2356" s="2"/>
      <c r="C2356" s="2"/>
      <c r="D2356" s="2"/>
      <c r="E2356" s="2"/>
      <c r="F2356" s="2"/>
      <c r="G2356" s="2"/>
      <c r="H2356" s="2"/>
      <c r="I2356" s="2"/>
      <c r="J2356" s="2"/>
      <c r="K2356" s="2"/>
      <c r="L2356" s="2"/>
      <c r="M2356" s="2"/>
      <c r="N2356" s="2"/>
      <c r="O2356" s="2"/>
      <c r="P2356" s="2"/>
      <c r="Q2356" s="2"/>
      <c r="R2356" s="2"/>
      <c r="S2356" s="2"/>
    </row>
    <row r="2357" spans="1:19" ht="16.5" thickBot="1" x14ac:dyDescent="0.3">
      <c r="A2357" s="2"/>
      <c r="B2357" s="2"/>
      <c r="C2357" s="2"/>
      <c r="D2357" s="2"/>
      <c r="E2357" s="2"/>
      <c r="F2357" s="2"/>
      <c r="G2357" s="2"/>
      <c r="H2357" s="2"/>
      <c r="I2357" s="2"/>
      <c r="J2357" s="2"/>
      <c r="K2357" s="2"/>
      <c r="L2357" s="2"/>
      <c r="M2357" s="2"/>
      <c r="N2357" s="2"/>
      <c r="O2357" s="2"/>
      <c r="P2357" s="2"/>
      <c r="Q2357" s="2"/>
      <c r="R2357" s="2"/>
      <c r="S2357" s="2"/>
    </row>
    <row r="2358" spans="1:19" ht="16.5" thickBot="1" x14ac:dyDescent="0.3">
      <c r="A2358" s="2"/>
      <c r="B2358" s="2"/>
      <c r="C2358" s="2"/>
      <c r="D2358" s="2"/>
      <c r="E2358" s="2"/>
      <c r="F2358" s="2"/>
      <c r="G2358" s="2"/>
      <c r="H2358" s="2"/>
      <c r="I2358" s="2"/>
      <c r="J2358" s="2"/>
      <c r="K2358" s="2"/>
      <c r="L2358" s="2"/>
      <c r="M2358" s="2"/>
      <c r="N2358" s="2"/>
      <c r="O2358" s="2"/>
      <c r="P2358" s="2"/>
      <c r="Q2358" s="2"/>
      <c r="R2358" s="2"/>
      <c r="S2358" s="2"/>
    </row>
    <row r="2359" spans="1:19" ht="16.5" thickBot="1" x14ac:dyDescent="0.3">
      <c r="A2359" s="2"/>
      <c r="B2359" s="2"/>
      <c r="C2359" s="2"/>
      <c r="D2359" s="2"/>
      <c r="E2359" s="2"/>
      <c r="F2359" s="2"/>
      <c r="G2359" s="2"/>
      <c r="H2359" s="2"/>
      <c r="I2359" s="2"/>
      <c r="J2359" s="2"/>
      <c r="K2359" s="2"/>
      <c r="L2359" s="2"/>
      <c r="M2359" s="2"/>
      <c r="N2359" s="2"/>
      <c r="O2359" s="2"/>
      <c r="P2359" s="2"/>
      <c r="Q2359" s="2"/>
      <c r="R2359" s="2"/>
      <c r="S2359" s="2"/>
    </row>
    <row r="2360" spans="1:19" ht="16.5" thickBot="1" x14ac:dyDescent="0.3">
      <c r="A2360" s="2"/>
      <c r="B2360" s="2"/>
      <c r="C2360" s="2"/>
      <c r="D2360" s="2"/>
      <c r="E2360" s="2"/>
      <c r="F2360" s="2"/>
      <c r="G2360" s="2"/>
      <c r="H2360" s="2"/>
      <c r="I2360" s="2"/>
      <c r="J2360" s="2"/>
      <c r="K2360" s="2"/>
      <c r="L2360" s="2"/>
      <c r="M2360" s="2"/>
      <c r="N2360" s="2"/>
      <c r="O2360" s="2"/>
      <c r="P2360" s="2"/>
      <c r="Q2360" s="2"/>
      <c r="R2360" s="2"/>
      <c r="S2360" s="2"/>
    </row>
    <row r="2361" spans="1:19" ht="16.5" thickBot="1" x14ac:dyDescent="0.3">
      <c r="A2361" s="2"/>
      <c r="B2361" s="2"/>
      <c r="C2361" s="2"/>
      <c r="D2361" s="2"/>
      <c r="E2361" s="2"/>
      <c r="F2361" s="2"/>
      <c r="G2361" s="2"/>
      <c r="H2361" s="2"/>
      <c r="I2361" s="2"/>
      <c r="J2361" s="2"/>
      <c r="K2361" s="2"/>
      <c r="L2361" s="2"/>
      <c r="M2361" s="2"/>
      <c r="N2361" s="2"/>
      <c r="O2361" s="2"/>
      <c r="P2361" s="2"/>
      <c r="Q2361" s="2"/>
      <c r="R2361" s="2"/>
      <c r="S2361" s="2"/>
    </row>
    <row r="2362" spans="1:19" ht="16.5" thickBot="1" x14ac:dyDescent="0.3">
      <c r="A2362" s="2"/>
      <c r="B2362" s="2"/>
      <c r="C2362" s="2"/>
      <c r="D2362" s="2"/>
      <c r="E2362" s="2"/>
      <c r="F2362" s="2"/>
      <c r="G2362" s="2"/>
      <c r="H2362" s="2"/>
      <c r="I2362" s="2"/>
      <c r="J2362" s="2"/>
      <c r="K2362" s="2"/>
      <c r="L2362" s="2"/>
      <c r="M2362" s="2"/>
      <c r="N2362" s="2"/>
      <c r="O2362" s="2"/>
      <c r="P2362" s="2"/>
      <c r="Q2362" s="2"/>
      <c r="R2362" s="2"/>
      <c r="S2362" s="2"/>
    </row>
    <row r="2363" spans="1:19" ht="16.5" thickBot="1" x14ac:dyDescent="0.3">
      <c r="A2363" s="2"/>
      <c r="B2363" s="2"/>
      <c r="C2363" s="2"/>
      <c r="D2363" s="2"/>
      <c r="E2363" s="2"/>
      <c r="F2363" s="2"/>
      <c r="G2363" s="2"/>
      <c r="H2363" s="2"/>
      <c r="I2363" s="2"/>
      <c r="J2363" s="2"/>
      <c r="K2363" s="2"/>
      <c r="L2363" s="2"/>
      <c r="M2363" s="2"/>
      <c r="N2363" s="2"/>
      <c r="O2363" s="2"/>
      <c r="P2363" s="2"/>
      <c r="Q2363" s="2"/>
      <c r="R2363" s="2"/>
      <c r="S2363" s="2"/>
    </row>
    <row r="2364" spans="1:19" ht="16.5" thickBot="1" x14ac:dyDescent="0.3">
      <c r="A2364" s="2"/>
      <c r="B2364" s="2"/>
      <c r="C2364" s="2"/>
      <c r="D2364" s="2"/>
      <c r="E2364" s="2"/>
      <c r="F2364" s="2"/>
      <c r="G2364" s="2"/>
      <c r="H2364" s="2"/>
      <c r="I2364" s="2"/>
      <c r="J2364" s="2"/>
      <c r="K2364" s="2"/>
      <c r="L2364" s="2"/>
      <c r="M2364" s="2"/>
      <c r="N2364" s="2"/>
      <c r="O2364" s="2"/>
      <c r="P2364" s="2"/>
      <c r="Q2364" s="2"/>
      <c r="R2364" s="2"/>
      <c r="S2364" s="2"/>
    </row>
    <row r="2365" spans="1:19" ht="16.5" thickBot="1" x14ac:dyDescent="0.3">
      <c r="A2365" s="2"/>
      <c r="B2365" s="2"/>
      <c r="C2365" s="2"/>
      <c r="D2365" s="2"/>
      <c r="E2365" s="2"/>
      <c r="F2365" s="2"/>
      <c r="G2365" s="2"/>
      <c r="H2365" s="2"/>
      <c r="I2365" s="2"/>
      <c r="J2365" s="2"/>
      <c r="K2365" s="2"/>
      <c r="L2365" s="2"/>
      <c r="M2365" s="2"/>
      <c r="N2365" s="2"/>
      <c r="O2365" s="2"/>
      <c r="P2365" s="2"/>
      <c r="Q2365" s="2"/>
      <c r="R2365" s="2"/>
      <c r="S2365" s="2"/>
    </row>
    <row r="2366" spans="1:19" ht="16.5" thickBot="1" x14ac:dyDescent="0.3">
      <c r="A2366" s="2"/>
      <c r="B2366" s="2"/>
      <c r="C2366" s="2"/>
      <c r="D2366" s="2"/>
      <c r="E2366" s="2"/>
      <c r="F2366" s="2"/>
      <c r="G2366" s="2"/>
      <c r="H2366" s="2"/>
      <c r="I2366" s="2"/>
      <c r="J2366" s="2"/>
      <c r="K2366" s="2"/>
      <c r="L2366" s="2"/>
      <c r="M2366" s="2"/>
      <c r="N2366" s="2"/>
      <c r="O2366" s="2"/>
      <c r="P2366" s="2"/>
      <c r="Q2366" s="2"/>
      <c r="R2366" s="2"/>
      <c r="S2366" s="2"/>
    </row>
    <row r="2367" spans="1:19" ht="16.5" thickBot="1" x14ac:dyDescent="0.3">
      <c r="A2367" s="2"/>
      <c r="B2367" s="2"/>
      <c r="C2367" s="2"/>
      <c r="D2367" s="2"/>
      <c r="E2367" s="2"/>
      <c r="F2367" s="2"/>
      <c r="G2367" s="2"/>
      <c r="H2367" s="2"/>
      <c r="I2367" s="2"/>
      <c r="J2367" s="2"/>
      <c r="K2367" s="2"/>
      <c r="L2367" s="2"/>
      <c r="M2367" s="2"/>
      <c r="N2367" s="2"/>
      <c r="O2367" s="2"/>
      <c r="P2367" s="2"/>
      <c r="Q2367" s="2"/>
      <c r="R2367" s="2"/>
      <c r="S2367" s="2"/>
    </row>
    <row r="2368" spans="1:19" ht="16.5" thickBot="1" x14ac:dyDescent="0.3">
      <c r="A2368" s="2"/>
      <c r="B2368" s="2"/>
      <c r="C2368" s="2"/>
      <c r="D2368" s="2"/>
      <c r="E2368" s="2"/>
      <c r="F2368" s="2"/>
      <c r="G2368" s="2"/>
      <c r="H2368" s="2"/>
      <c r="I2368" s="2"/>
      <c r="J2368" s="2"/>
      <c r="K2368" s="2"/>
      <c r="L2368" s="2"/>
      <c r="M2368" s="2"/>
      <c r="N2368" s="2"/>
      <c r="O2368" s="2"/>
      <c r="P2368" s="2"/>
      <c r="Q2368" s="2"/>
      <c r="R2368" s="2"/>
      <c r="S2368" s="2"/>
    </row>
    <row r="2369" spans="1:19" ht="16.5" thickBot="1" x14ac:dyDescent="0.3">
      <c r="A2369" s="2"/>
      <c r="B2369" s="2"/>
      <c r="C2369" s="2"/>
      <c r="D2369" s="2"/>
      <c r="E2369" s="2"/>
      <c r="F2369" s="2"/>
      <c r="G2369" s="2"/>
      <c r="H2369" s="2"/>
      <c r="I2369" s="2"/>
      <c r="J2369" s="2"/>
      <c r="K2369" s="2"/>
      <c r="L2369" s="2"/>
      <c r="M2369" s="2"/>
      <c r="N2369" s="2"/>
      <c r="O2369" s="2"/>
      <c r="P2369" s="2"/>
      <c r="Q2369" s="2"/>
      <c r="R2369" s="2"/>
      <c r="S2369" s="2"/>
    </row>
    <row r="2370" spans="1:19" ht="16.5" thickBot="1" x14ac:dyDescent="0.3">
      <c r="A2370" s="2"/>
      <c r="B2370" s="2"/>
      <c r="C2370" s="2"/>
      <c r="D2370" s="2"/>
      <c r="E2370" s="2"/>
      <c r="F2370" s="2"/>
      <c r="G2370" s="2"/>
      <c r="H2370" s="2"/>
      <c r="I2370" s="2"/>
      <c r="J2370" s="2"/>
      <c r="K2370" s="2"/>
      <c r="L2370" s="2"/>
      <c r="M2370" s="2"/>
      <c r="N2370" s="2"/>
      <c r="O2370" s="2"/>
      <c r="P2370" s="2"/>
      <c r="Q2370" s="2"/>
      <c r="R2370" s="2"/>
      <c r="S2370" s="2"/>
    </row>
    <row r="2371" spans="1:19" ht="16.5" thickBot="1" x14ac:dyDescent="0.3">
      <c r="A2371" s="2"/>
      <c r="B2371" s="2"/>
      <c r="C2371" s="2"/>
      <c r="D2371" s="2"/>
      <c r="E2371" s="2"/>
      <c r="F2371" s="2"/>
      <c r="G2371" s="2"/>
      <c r="H2371" s="2"/>
      <c r="I2371" s="2"/>
      <c r="J2371" s="2"/>
      <c r="K2371" s="2"/>
      <c r="L2371" s="2"/>
      <c r="M2371" s="2"/>
      <c r="N2371" s="2"/>
      <c r="O2371" s="2"/>
      <c r="P2371" s="2"/>
      <c r="Q2371" s="2"/>
      <c r="R2371" s="2"/>
      <c r="S2371" s="2"/>
    </row>
    <row r="2372" spans="1:19" ht="16.5" thickBot="1" x14ac:dyDescent="0.3">
      <c r="A2372" s="2"/>
      <c r="B2372" s="2"/>
      <c r="C2372" s="2"/>
      <c r="D2372" s="2"/>
      <c r="E2372" s="2"/>
      <c r="F2372" s="2"/>
      <c r="G2372" s="2"/>
      <c r="H2372" s="2"/>
      <c r="I2372" s="2"/>
      <c r="J2372" s="2"/>
      <c r="K2372" s="2"/>
      <c r="L2372" s="2"/>
      <c r="M2372" s="2"/>
      <c r="N2372" s="2"/>
      <c r="O2372" s="2"/>
      <c r="P2372" s="2"/>
      <c r="Q2372" s="2"/>
      <c r="R2372" s="2"/>
      <c r="S2372" s="2"/>
    </row>
    <row r="2373" spans="1:19" ht="16.5" thickBot="1" x14ac:dyDescent="0.3">
      <c r="A2373" s="2"/>
      <c r="B2373" s="2"/>
      <c r="C2373" s="2"/>
      <c r="D2373" s="2"/>
      <c r="E2373" s="2"/>
      <c r="F2373" s="2"/>
      <c r="G2373" s="2"/>
      <c r="H2373" s="2"/>
      <c r="I2373" s="2"/>
      <c r="J2373" s="2"/>
      <c r="K2373" s="2"/>
      <c r="L2373" s="2"/>
      <c r="M2373" s="2"/>
      <c r="N2373" s="2"/>
      <c r="O2373" s="2"/>
      <c r="P2373" s="2"/>
      <c r="Q2373" s="2"/>
      <c r="R2373" s="2"/>
      <c r="S2373" s="2"/>
    </row>
    <row r="2374" spans="1:19" ht="16.5" thickBot="1" x14ac:dyDescent="0.3">
      <c r="A2374" s="2"/>
      <c r="B2374" s="2"/>
      <c r="C2374" s="2"/>
      <c r="D2374" s="2"/>
      <c r="E2374" s="2"/>
      <c r="F2374" s="2"/>
      <c r="G2374" s="2"/>
      <c r="H2374" s="2"/>
      <c r="I2374" s="2"/>
      <c r="J2374" s="2"/>
      <c r="K2374" s="2"/>
      <c r="L2374" s="2"/>
      <c r="M2374" s="2"/>
      <c r="N2374" s="2"/>
      <c r="O2374" s="2"/>
      <c r="P2374" s="2"/>
      <c r="Q2374" s="2"/>
      <c r="R2374" s="2"/>
      <c r="S2374" s="2"/>
    </row>
    <row r="2375" spans="1:19" ht="16.5" thickBot="1" x14ac:dyDescent="0.3">
      <c r="A2375" s="2"/>
      <c r="B2375" s="2"/>
      <c r="C2375" s="2"/>
      <c r="D2375" s="2"/>
      <c r="E2375" s="2"/>
      <c r="F2375" s="2"/>
      <c r="G2375" s="2"/>
      <c r="H2375" s="2"/>
      <c r="I2375" s="2"/>
      <c r="J2375" s="2"/>
      <c r="K2375" s="2"/>
      <c r="L2375" s="2"/>
      <c r="M2375" s="2"/>
      <c r="N2375" s="2"/>
      <c r="O2375" s="2"/>
      <c r="P2375" s="2"/>
      <c r="Q2375" s="2"/>
      <c r="R2375" s="2"/>
      <c r="S2375" s="2"/>
    </row>
    <row r="2376" spans="1:19" ht="16.5" thickBot="1" x14ac:dyDescent="0.3">
      <c r="A2376" s="2"/>
      <c r="B2376" s="2"/>
      <c r="C2376" s="2"/>
      <c r="D2376" s="2"/>
      <c r="E2376" s="2"/>
      <c r="F2376" s="2"/>
      <c r="G2376" s="2"/>
      <c r="H2376" s="2"/>
      <c r="I2376" s="2"/>
      <c r="J2376" s="2"/>
      <c r="K2376" s="2"/>
      <c r="L2376" s="2"/>
      <c r="M2376" s="2"/>
      <c r="N2376" s="2"/>
      <c r="O2376" s="2"/>
      <c r="P2376" s="2"/>
      <c r="Q2376" s="2"/>
      <c r="R2376" s="2"/>
      <c r="S2376" s="2"/>
    </row>
    <row r="2377" spans="1:19" ht="16.5" thickBot="1" x14ac:dyDescent="0.3">
      <c r="A2377" s="2"/>
      <c r="B2377" s="2"/>
      <c r="C2377" s="2"/>
      <c r="D2377" s="2"/>
      <c r="E2377" s="2"/>
      <c r="F2377" s="2"/>
      <c r="G2377" s="2"/>
      <c r="H2377" s="2"/>
      <c r="I2377" s="2"/>
      <c r="J2377" s="2"/>
      <c r="K2377" s="2"/>
      <c r="L2377" s="2"/>
      <c r="M2377" s="2"/>
      <c r="N2377" s="2"/>
      <c r="O2377" s="2"/>
      <c r="P2377" s="2"/>
      <c r="Q2377" s="2"/>
      <c r="R2377" s="2"/>
      <c r="S2377" s="2"/>
    </row>
    <row r="2378" spans="1:19" ht="16.5" thickBot="1" x14ac:dyDescent="0.3">
      <c r="A2378" s="2"/>
      <c r="B2378" s="2"/>
      <c r="C2378" s="2"/>
      <c r="D2378" s="2"/>
      <c r="E2378" s="2"/>
      <c r="F2378" s="2"/>
      <c r="G2378" s="2"/>
      <c r="H2378" s="2"/>
      <c r="I2378" s="2"/>
      <c r="J2378" s="2"/>
      <c r="K2378" s="2"/>
      <c r="L2378" s="2"/>
      <c r="M2378" s="2"/>
      <c r="N2378" s="2"/>
      <c r="O2378" s="2"/>
      <c r="P2378" s="2"/>
      <c r="Q2378" s="2"/>
      <c r="R2378" s="2"/>
      <c r="S2378" s="2"/>
    </row>
    <row r="2379" spans="1:19" ht="16.5" thickBot="1" x14ac:dyDescent="0.3">
      <c r="A2379" s="2"/>
      <c r="B2379" s="2"/>
      <c r="C2379" s="2"/>
      <c r="D2379" s="2"/>
      <c r="E2379" s="2"/>
      <c r="F2379" s="2"/>
      <c r="G2379" s="2"/>
      <c r="H2379" s="2"/>
      <c r="I2379" s="2"/>
      <c r="J2379" s="2"/>
      <c r="K2379" s="2"/>
      <c r="L2379" s="2"/>
      <c r="M2379" s="2"/>
      <c r="N2379" s="2"/>
      <c r="O2379" s="2"/>
      <c r="P2379" s="2"/>
      <c r="Q2379" s="2"/>
      <c r="R2379" s="2"/>
      <c r="S2379" s="2"/>
    </row>
    <row r="2380" spans="1:19" ht="16.5" thickBot="1" x14ac:dyDescent="0.3">
      <c r="A2380" s="2"/>
      <c r="B2380" s="2"/>
      <c r="C2380" s="2"/>
      <c r="D2380" s="2"/>
      <c r="E2380" s="2"/>
      <c r="F2380" s="2"/>
      <c r="G2380" s="2"/>
      <c r="H2380" s="2"/>
      <c r="I2380" s="2"/>
      <c r="J2380" s="2"/>
      <c r="K2380" s="2"/>
      <c r="L2380" s="2"/>
      <c r="M2380" s="2"/>
      <c r="N2380" s="2"/>
      <c r="O2380" s="2"/>
      <c r="P2380" s="2"/>
      <c r="Q2380" s="2"/>
      <c r="R2380" s="2"/>
      <c r="S2380" s="2"/>
    </row>
    <row r="2381" spans="1:19" ht="16.5" thickBot="1" x14ac:dyDescent="0.3">
      <c r="A2381" s="2"/>
      <c r="B2381" s="2"/>
      <c r="C2381" s="2"/>
      <c r="D2381" s="2"/>
      <c r="E2381" s="2"/>
      <c r="F2381" s="2"/>
      <c r="G2381" s="2"/>
      <c r="H2381" s="2"/>
      <c r="I2381" s="2"/>
      <c r="J2381" s="2"/>
      <c r="K2381" s="2"/>
      <c r="L2381" s="2"/>
      <c r="M2381" s="2"/>
      <c r="N2381" s="2"/>
      <c r="O2381" s="2"/>
      <c r="P2381" s="2"/>
      <c r="Q2381" s="2"/>
      <c r="R2381" s="2"/>
      <c r="S2381" s="2"/>
    </row>
    <row r="2382" spans="1:19" ht="16.5" thickBot="1" x14ac:dyDescent="0.3">
      <c r="A2382" s="2"/>
      <c r="B2382" s="2"/>
      <c r="C2382" s="2"/>
      <c r="D2382" s="2"/>
      <c r="E2382" s="2"/>
      <c r="F2382" s="2"/>
      <c r="G2382" s="2"/>
      <c r="H2382" s="2"/>
      <c r="I2382" s="2"/>
      <c r="J2382" s="2"/>
      <c r="K2382" s="2"/>
      <c r="L2382" s="2"/>
      <c r="M2382" s="2"/>
      <c r="N2382" s="2"/>
      <c r="O2382" s="2"/>
      <c r="P2382" s="2"/>
      <c r="Q2382" s="2"/>
      <c r="R2382" s="2"/>
      <c r="S2382" s="2"/>
    </row>
    <row r="2383" spans="1:19" ht="16.5" thickBot="1" x14ac:dyDescent="0.3">
      <c r="A2383" s="2"/>
      <c r="B2383" s="2"/>
      <c r="C2383" s="2"/>
      <c r="D2383" s="2"/>
      <c r="E2383" s="2"/>
      <c r="F2383" s="2"/>
      <c r="G2383" s="2"/>
      <c r="H2383" s="2"/>
      <c r="I2383" s="2"/>
      <c r="J2383" s="2"/>
      <c r="K2383" s="2"/>
      <c r="L2383" s="2"/>
      <c r="M2383" s="2"/>
      <c r="N2383" s="2"/>
      <c r="O2383" s="2"/>
      <c r="P2383" s="2"/>
      <c r="Q2383" s="2"/>
      <c r="R2383" s="2"/>
      <c r="S2383" s="2"/>
    </row>
    <row r="2384" spans="1:19" ht="16.5" thickBot="1" x14ac:dyDescent="0.3">
      <c r="A2384" s="2"/>
      <c r="B2384" s="2"/>
      <c r="C2384" s="2"/>
      <c r="D2384" s="2"/>
      <c r="E2384" s="2"/>
      <c r="F2384" s="2"/>
      <c r="G2384" s="2"/>
      <c r="H2384" s="2"/>
      <c r="I2384" s="2"/>
      <c r="J2384" s="2"/>
      <c r="K2384" s="2"/>
      <c r="L2384" s="2"/>
      <c r="M2384" s="2"/>
      <c r="N2384" s="2"/>
      <c r="O2384" s="2"/>
      <c r="P2384" s="2"/>
      <c r="Q2384" s="2"/>
      <c r="R2384" s="2"/>
      <c r="S2384" s="2"/>
    </row>
    <row r="2385" spans="1:19" ht="16.5" thickBot="1" x14ac:dyDescent="0.3">
      <c r="A2385" s="2"/>
      <c r="B2385" s="2"/>
      <c r="C2385" s="2"/>
      <c r="D2385" s="2"/>
      <c r="E2385" s="2"/>
      <c r="F2385" s="2"/>
      <c r="G2385" s="2"/>
      <c r="H2385" s="2"/>
      <c r="I2385" s="2"/>
      <c r="J2385" s="2"/>
      <c r="K2385" s="2"/>
      <c r="L2385" s="2"/>
      <c r="M2385" s="2"/>
      <c r="N2385" s="2"/>
      <c r="O2385" s="2"/>
      <c r="P2385" s="2"/>
      <c r="Q2385" s="2"/>
      <c r="R2385" s="2"/>
      <c r="S2385" s="2"/>
    </row>
    <row r="2386" spans="1:19" ht="16.5" thickBot="1" x14ac:dyDescent="0.3">
      <c r="A2386" s="2"/>
      <c r="B2386" s="2"/>
      <c r="C2386" s="2"/>
      <c r="D2386" s="2"/>
      <c r="E2386" s="2"/>
      <c r="F2386" s="2"/>
      <c r="G2386" s="2"/>
      <c r="H2386" s="2"/>
      <c r="I2386" s="2"/>
      <c r="J2386" s="2"/>
      <c r="K2386" s="2"/>
      <c r="L2386" s="2"/>
      <c r="M2386" s="2"/>
      <c r="N2386" s="2"/>
      <c r="O2386" s="2"/>
      <c r="P2386" s="2"/>
      <c r="Q2386" s="2"/>
      <c r="R2386" s="2"/>
      <c r="S2386" s="2"/>
    </row>
    <row r="2387" spans="1:19" ht="16.5" thickBot="1" x14ac:dyDescent="0.3">
      <c r="A2387" s="2"/>
      <c r="B2387" s="2"/>
      <c r="C2387" s="2"/>
      <c r="D2387" s="2"/>
      <c r="E2387" s="2"/>
      <c r="F2387" s="2"/>
      <c r="G2387" s="2"/>
      <c r="H2387" s="2"/>
      <c r="I2387" s="2"/>
      <c r="J2387" s="2"/>
      <c r="K2387" s="2"/>
      <c r="L2387" s="2"/>
      <c r="M2387" s="2"/>
      <c r="N2387" s="2"/>
      <c r="O2387" s="2"/>
      <c r="P2387" s="2"/>
      <c r="Q2387" s="2"/>
      <c r="R2387" s="2"/>
      <c r="S2387" s="2"/>
    </row>
    <row r="2388" spans="1:19" ht="16.5" thickBot="1" x14ac:dyDescent="0.3">
      <c r="A2388" s="2"/>
      <c r="B2388" s="2"/>
      <c r="C2388" s="2"/>
      <c r="D2388" s="2"/>
      <c r="E2388" s="2"/>
      <c r="F2388" s="2"/>
      <c r="G2388" s="2"/>
      <c r="H2388" s="2"/>
      <c r="I2388" s="2"/>
      <c r="J2388" s="2"/>
      <c r="K2388" s="2"/>
      <c r="L2388" s="2"/>
      <c r="M2388" s="2"/>
      <c r="N2388" s="2"/>
      <c r="O2388" s="2"/>
      <c r="P2388" s="2"/>
      <c r="Q2388" s="2"/>
      <c r="R2388" s="2"/>
      <c r="S2388" s="2"/>
    </row>
    <row r="2389" spans="1:19" ht="16.5" thickBot="1" x14ac:dyDescent="0.3">
      <c r="A2389" s="2"/>
      <c r="B2389" s="2"/>
      <c r="C2389" s="2"/>
      <c r="D2389" s="2"/>
      <c r="E2389" s="2"/>
      <c r="F2389" s="2"/>
      <c r="G2389" s="2"/>
      <c r="H2389" s="2"/>
      <c r="I2389" s="2"/>
      <c r="J2389" s="2"/>
      <c r="K2389" s="2"/>
      <c r="L2389" s="2"/>
      <c r="M2389" s="2"/>
      <c r="N2389" s="2"/>
      <c r="O2389" s="2"/>
      <c r="P2389" s="2"/>
      <c r="Q2389" s="2"/>
      <c r="R2389" s="2"/>
      <c r="S2389" s="2"/>
    </row>
    <row r="2390" spans="1:19" ht="16.5" thickBot="1" x14ac:dyDescent="0.3">
      <c r="A2390" s="2"/>
      <c r="B2390" s="2"/>
      <c r="C2390" s="2"/>
      <c r="D2390" s="2"/>
      <c r="E2390" s="2"/>
      <c r="F2390" s="2"/>
      <c r="G2390" s="2"/>
      <c r="H2390" s="2"/>
      <c r="I2390" s="2"/>
      <c r="J2390" s="2"/>
      <c r="K2390" s="2"/>
      <c r="L2390" s="2"/>
      <c r="M2390" s="2"/>
      <c r="N2390" s="2"/>
      <c r="O2390" s="2"/>
      <c r="P2390" s="2"/>
      <c r="Q2390" s="2"/>
      <c r="R2390" s="2"/>
      <c r="S2390" s="2"/>
    </row>
    <row r="2391" spans="1:19" ht="16.5" thickBot="1" x14ac:dyDescent="0.3">
      <c r="A2391" s="2"/>
      <c r="B2391" s="2"/>
      <c r="C2391" s="2"/>
      <c r="D2391" s="2"/>
      <c r="E2391" s="2"/>
      <c r="F2391" s="2"/>
      <c r="G2391" s="2"/>
      <c r="H2391" s="2"/>
      <c r="I2391" s="2"/>
      <c r="J2391" s="2"/>
      <c r="K2391" s="2"/>
      <c r="L2391" s="2"/>
      <c r="M2391" s="2"/>
      <c r="N2391" s="2"/>
      <c r="O2391" s="2"/>
      <c r="P2391" s="2"/>
      <c r="Q2391" s="2"/>
      <c r="R2391" s="2"/>
      <c r="S2391" s="2"/>
    </row>
    <row r="2392" spans="1:19" ht="16.5" thickBot="1" x14ac:dyDescent="0.3">
      <c r="A2392" s="2"/>
      <c r="B2392" s="2"/>
      <c r="C2392" s="2"/>
      <c r="D2392" s="2"/>
      <c r="E2392" s="2"/>
      <c r="F2392" s="2"/>
      <c r="G2392" s="2"/>
      <c r="H2392" s="2"/>
      <c r="I2392" s="2"/>
      <c r="J2392" s="2"/>
      <c r="K2392" s="2"/>
      <c r="L2392" s="2"/>
      <c r="M2392" s="2"/>
      <c r="N2392" s="2"/>
      <c r="O2392" s="2"/>
      <c r="P2392" s="2"/>
      <c r="Q2392" s="2"/>
      <c r="R2392" s="2"/>
      <c r="S2392" s="2"/>
    </row>
    <row r="2393" spans="1:19" ht="16.5" thickBot="1" x14ac:dyDescent="0.3">
      <c r="A2393" s="2"/>
      <c r="B2393" s="2"/>
      <c r="C2393" s="2"/>
      <c r="D2393" s="2"/>
      <c r="E2393" s="2"/>
      <c r="F2393" s="2"/>
      <c r="G2393" s="2"/>
      <c r="H2393" s="2"/>
      <c r="I2393" s="2"/>
      <c r="J2393" s="2"/>
      <c r="K2393" s="2"/>
      <c r="L2393" s="2"/>
      <c r="M2393" s="2"/>
      <c r="N2393" s="2"/>
      <c r="O2393" s="2"/>
      <c r="P2393" s="2"/>
      <c r="Q2393" s="2"/>
      <c r="R2393" s="2"/>
      <c r="S2393" s="2"/>
    </row>
    <row r="2394" spans="1:19" ht="16.5" thickBot="1" x14ac:dyDescent="0.3">
      <c r="A2394" s="2"/>
      <c r="B2394" s="2"/>
      <c r="C2394" s="2"/>
      <c r="D2394" s="2"/>
      <c r="E2394" s="2"/>
      <c r="F2394" s="2"/>
      <c r="G2394" s="2"/>
      <c r="H2394" s="2"/>
      <c r="I2394" s="2"/>
      <c r="J2394" s="2"/>
      <c r="K2394" s="2"/>
      <c r="L2394" s="2"/>
      <c r="M2394" s="2"/>
      <c r="N2394" s="2"/>
      <c r="O2394" s="2"/>
      <c r="P2394" s="2"/>
      <c r="Q2394" s="2"/>
      <c r="R2394" s="2"/>
      <c r="S2394" s="2"/>
    </row>
    <row r="2395" spans="1:19" ht="16.5" thickBot="1" x14ac:dyDescent="0.3">
      <c r="A2395" s="2"/>
      <c r="B2395" s="2"/>
      <c r="C2395" s="2"/>
      <c r="D2395" s="2"/>
      <c r="E2395" s="2"/>
      <c r="F2395" s="2"/>
      <c r="G2395" s="2"/>
      <c r="H2395" s="2"/>
      <c r="I2395" s="2"/>
      <c r="J2395" s="2"/>
      <c r="K2395" s="2"/>
      <c r="L2395" s="2"/>
      <c r="M2395" s="2"/>
      <c r="N2395" s="2"/>
      <c r="O2395" s="2"/>
      <c r="P2395" s="2"/>
      <c r="Q2395" s="2"/>
      <c r="R2395" s="2"/>
      <c r="S2395" s="2"/>
    </row>
    <row r="2396" spans="1:19" ht="16.5" thickBot="1" x14ac:dyDescent="0.3">
      <c r="A2396" s="2"/>
      <c r="B2396" s="2"/>
      <c r="C2396" s="2"/>
      <c r="D2396" s="2"/>
      <c r="E2396" s="2"/>
      <c r="F2396" s="2"/>
      <c r="G2396" s="2"/>
      <c r="H2396" s="2"/>
      <c r="I2396" s="2"/>
      <c r="J2396" s="2"/>
      <c r="K2396" s="2"/>
      <c r="L2396" s="2"/>
      <c r="M2396" s="2"/>
      <c r="N2396" s="2"/>
      <c r="O2396" s="2"/>
      <c r="P2396" s="2"/>
      <c r="Q2396" s="2"/>
      <c r="R2396" s="2"/>
      <c r="S2396" s="2"/>
    </row>
    <row r="2397" spans="1:19" ht="16.5" thickBot="1" x14ac:dyDescent="0.3">
      <c r="A2397" s="2"/>
      <c r="B2397" s="2"/>
      <c r="C2397" s="2"/>
      <c r="D2397" s="2"/>
      <c r="E2397" s="2"/>
      <c r="F2397" s="2"/>
      <c r="G2397" s="2"/>
      <c r="H2397" s="2"/>
      <c r="I2397" s="2"/>
      <c r="J2397" s="2"/>
      <c r="K2397" s="2"/>
      <c r="L2397" s="2"/>
      <c r="M2397" s="2"/>
      <c r="N2397" s="2"/>
      <c r="O2397" s="2"/>
      <c r="P2397" s="2"/>
      <c r="Q2397" s="2"/>
      <c r="R2397" s="2"/>
      <c r="S2397" s="2"/>
    </row>
    <row r="2398" spans="1:19" ht="16.5" thickBot="1" x14ac:dyDescent="0.3">
      <c r="A2398" s="2"/>
      <c r="B2398" s="2"/>
      <c r="C2398" s="2"/>
      <c r="D2398" s="2"/>
      <c r="E2398" s="2"/>
      <c r="F2398" s="2"/>
      <c r="G2398" s="2"/>
      <c r="H2398" s="2"/>
      <c r="I2398" s="2"/>
      <c r="J2398" s="2"/>
      <c r="K2398" s="2"/>
      <c r="L2398" s="2"/>
      <c r="M2398" s="2"/>
      <c r="N2398" s="2"/>
      <c r="O2398" s="2"/>
      <c r="P2398" s="2"/>
      <c r="Q2398" s="2"/>
      <c r="R2398" s="2"/>
      <c r="S2398" s="2"/>
    </row>
    <row r="2399" spans="1:19" ht="16.5" thickBot="1" x14ac:dyDescent="0.3">
      <c r="A2399" s="2"/>
      <c r="B2399" s="2"/>
      <c r="C2399" s="2"/>
      <c r="D2399" s="2"/>
      <c r="E2399" s="2"/>
      <c r="F2399" s="2"/>
      <c r="G2399" s="2"/>
      <c r="H2399" s="2"/>
      <c r="I2399" s="2"/>
      <c r="J2399" s="2"/>
      <c r="K2399" s="2"/>
      <c r="L2399" s="2"/>
      <c r="M2399" s="2"/>
      <c r="N2399" s="2"/>
      <c r="O2399" s="2"/>
      <c r="P2399" s="2"/>
      <c r="Q2399" s="2"/>
      <c r="R2399" s="2"/>
      <c r="S2399" s="2"/>
    </row>
    <row r="2400" spans="1:19" ht="16.5" thickBot="1" x14ac:dyDescent="0.3">
      <c r="A2400" s="2"/>
      <c r="B2400" s="2"/>
      <c r="C2400" s="2"/>
      <c r="D2400" s="2"/>
      <c r="E2400" s="2"/>
      <c r="F2400" s="2"/>
      <c r="G2400" s="2"/>
      <c r="H2400" s="2"/>
      <c r="I2400" s="2"/>
      <c r="J2400" s="2"/>
      <c r="K2400" s="2"/>
      <c r="L2400" s="2"/>
      <c r="M2400" s="2"/>
      <c r="N2400" s="2"/>
      <c r="O2400" s="2"/>
      <c r="P2400" s="2"/>
      <c r="Q2400" s="2"/>
      <c r="R2400" s="2"/>
      <c r="S2400" s="2"/>
    </row>
    <row r="2401" spans="1:19" ht="16.5" thickBot="1" x14ac:dyDescent="0.3">
      <c r="A2401" s="2"/>
      <c r="B2401" s="2"/>
      <c r="C2401" s="2"/>
      <c r="D2401" s="2"/>
      <c r="E2401" s="2"/>
      <c r="F2401" s="2"/>
      <c r="G2401" s="2"/>
      <c r="H2401" s="2"/>
      <c r="I2401" s="2"/>
      <c r="J2401" s="2"/>
      <c r="K2401" s="2"/>
      <c r="L2401" s="2"/>
      <c r="M2401" s="2"/>
      <c r="N2401" s="2"/>
      <c r="O2401" s="2"/>
      <c r="P2401" s="2"/>
      <c r="Q2401" s="2"/>
      <c r="R2401" s="2"/>
      <c r="S2401" s="2"/>
    </row>
    <row r="2402" spans="1:19" ht="16.5" thickBot="1" x14ac:dyDescent="0.3">
      <c r="A2402" s="2"/>
      <c r="B2402" s="2"/>
      <c r="C2402" s="2"/>
      <c r="D2402" s="2"/>
      <c r="E2402" s="2"/>
      <c r="F2402" s="2"/>
      <c r="G2402" s="2"/>
      <c r="H2402" s="2"/>
      <c r="I2402" s="2"/>
      <c r="J2402" s="2"/>
      <c r="K2402" s="2"/>
      <c r="L2402" s="2"/>
      <c r="M2402" s="2"/>
      <c r="N2402" s="2"/>
      <c r="O2402" s="2"/>
      <c r="P2402" s="2"/>
      <c r="Q2402" s="2"/>
      <c r="R2402" s="2"/>
      <c r="S2402" s="2"/>
    </row>
    <row r="2403" spans="1:19" ht="16.5" thickBot="1" x14ac:dyDescent="0.3">
      <c r="A2403" s="2"/>
      <c r="B2403" s="2"/>
      <c r="C2403" s="2"/>
      <c r="D2403" s="2"/>
      <c r="E2403" s="2"/>
      <c r="F2403" s="2"/>
      <c r="G2403" s="2"/>
      <c r="H2403" s="2"/>
      <c r="I2403" s="2"/>
      <c r="J2403" s="2"/>
      <c r="K2403" s="2"/>
      <c r="L2403" s="2"/>
      <c r="M2403" s="2"/>
      <c r="N2403" s="2"/>
      <c r="O2403" s="2"/>
      <c r="P2403" s="2"/>
      <c r="Q2403" s="2"/>
      <c r="R2403" s="2"/>
      <c r="S2403" s="2"/>
    </row>
    <row r="2404" spans="1:19" ht="16.5" thickBot="1" x14ac:dyDescent="0.3">
      <c r="A2404" s="2"/>
      <c r="B2404" s="2"/>
      <c r="C2404" s="2"/>
      <c r="D2404" s="2"/>
      <c r="E2404" s="2"/>
      <c r="F2404" s="2"/>
      <c r="G2404" s="2"/>
      <c r="H2404" s="2"/>
      <c r="I2404" s="2"/>
      <c r="J2404" s="2"/>
      <c r="K2404" s="2"/>
      <c r="L2404" s="2"/>
      <c r="M2404" s="2"/>
      <c r="N2404" s="2"/>
      <c r="O2404" s="2"/>
      <c r="P2404" s="2"/>
      <c r="Q2404" s="2"/>
      <c r="R2404" s="2"/>
      <c r="S2404" s="2"/>
    </row>
    <row r="2405" spans="1:19" ht="16.5" thickBot="1" x14ac:dyDescent="0.3">
      <c r="A2405" s="2"/>
      <c r="B2405" s="2"/>
      <c r="C2405" s="2"/>
      <c r="D2405" s="2"/>
      <c r="E2405" s="2"/>
      <c r="F2405" s="2"/>
      <c r="G2405" s="2"/>
      <c r="H2405" s="2"/>
      <c r="I2405" s="2"/>
      <c r="J2405" s="2"/>
      <c r="K2405" s="2"/>
      <c r="L2405" s="2"/>
      <c r="M2405" s="2"/>
      <c r="N2405" s="2"/>
      <c r="O2405" s="2"/>
      <c r="P2405" s="2"/>
      <c r="Q2405" s="2"/>
      <c r="R2405" s="2"/>
      <c r="S2405" s="2"/>
    </row>
    <row r="2406" spans="1:19" ht="16.5" thickBot="1" x14ac:dyDescent="0.3">
      <c r="A2406" s="2"/>
      <c r="B2406" s="2"/>
      <c r="C2406" s="2"/>
      <c r="D2406" s="2"/>
      <c r="E2406" s="2"/>
      <c r="F2406" s="2"/>
      <c r="G2406" s="2"/>
      <c r="H2406" s="2"/>
      <c r="I2406" s="2"/>
      <c r="J2406" s="2"/>
      <c r="K2406" s="2"/>
      <c r="L2406" s="2"/>
      <c r="M2406" s="2"/>
      <c r="N2406" s="2"/>
      <c r="O2406" s="2"/>
      <c r="P2406" s="2"/>
      <c r="Q2406" s="2"/>
      <c r="R2406" s="2"/>
      <c r="S2406" s="2"/>
    </row>
    <row r="2407" spans="1:19" ht="16.5" thickBot="1" x14ac:dyDescent="0.3">
      <c r="A2407" s="2"/>
      <c r="B2407" s="2"/>
      <c r="C2407" s="2"/>
      <c r="D2407" s="2"/>
      <c r="E2407" s="2"/>
      <c r="F2407" s="2"/>
      <c r="G2407" s="2"/>
      <c r="H2407" s="2"/>
      <c r="I2407" s="2"/>
      <c r="J2407" s="2"/>
      <c r="K2407" s="2"/>
      <c r="L2407" s="2"/>
      <c r="M2407" s="2"/>
      <c r="N2407" s="2"/>
      <c r="O2407" s="2"/>
      <c r="P2407" s="2"/>
      <c r="Q2407" s="2"/>
      <c r="R2407" s="2"/>
      <c r="S2407" s="2"/>
    </row>
    <row r="2408" spans="1:19" ht="16.5" thickBot="1" x14ac:dyDescent="0.3">
      <c r="A2408" s="2"/>
      <c r="B2408" s="2"/>
      <c r="C2408" s="2"/>
      <c r="D2408" s="2"/>
      <c r="E2408" s="2"/>
      <c r="F2408" s="2"/>
      <c r="G2408" s="2"/>
      <c r="H2408" s="2"/>
      <c r="I2408" s="2"/>
      <c r="J2408" s="2"/>
      <c r="K2408" s="2"/>
      <c r="L2408" s="2"/>
      <c r="M2408" s="2"/>
      <c r="N2408" s="2"/>
      <c r="O2408" s="2"/>
      <c r="P2408" s="2"/>
      <c r="Q2408" s="2"/>
      <c r="R2408" s="2"/>
      <c r="S2408" s="2"/>
    </row>
    <row r="2409" spans="1:19" ht="16.5" thickBot="1" x14ac:dyDescent="0.3">
      <c r="A2409" s="2"/>
      <c r="B2409" s="2"/>
      <c r="C2409" s="2"/>
      <c r="D2409" s="2"/>
      <c r="E2409" s="2"/>
      <c r="F2409" s="2"/>
      <c r="G2409" s="2"/>
      <c r="H2409" s="2"/>
      <c r="I2409" s="2"/>
      <c r="J2409" s="2"/>
      <c r="K2409" s="2"/>
      <c r="L2409" s="2"/>
      <c r="M2409" s="2"/>
      <c r="N2409" s="2"/>
      <c r="O2409" s="2"/>
      <c r="P2409" s="2"/>
      <c r="Q2409" s="2"/>
      <c r="R2409" s="2"/>
      <c r="S2409" s="2"/>
    </row>
    <row r="2410" spans="1:19" ht="16.5" thickBot="1" x14ac:dyDescent="0.3">
      <c r="A2410" s="2"/>
      <c r="B2410" s="2"/>
      <c r="C2410" s="2"/>
      <c r="D2410" s="2"/>
      <c r="E2410" s="2"/>
      <c r="F2410" s="2"/>
      <c r="G2410" s="2"/>
      <c r="H2410" s="2"/>
      <c r="I2410" s="2"/>
      <c r="J2410" s="2"/>
      <c r="K2410" s="2"/>
      <c r="L2410" s="2"/>
      <c r="M2410" s="2"/>
      <c r="N2410" s="2"/>
      <c r="O2410" s="2"/>
      <c r="P2410" s="2"/>
      <c r="Q2410" s="2"/>
      <c r="R2410" s="2"/>
      <c r="S2410" s="2"/>
    </row>
    <row r="2411" spans="1:19" ht="16.5" thickBot="1" x14ac:dyDescent="0.3">
      <c r="A2411" s="2"/>
      <c r="B2411" s="2"/>
      <c r="C2411" s="2"/>
      <c r="D2411" s="2"/>
      <c r="E2411" s="2"/>
      <c r="F2411" s="2"/>
      <c r="G2411" s="2"/>
      <c r="H2411" s="2"/>
      <c r="I2411" s="2"/>
      <c r="J2411" s="2"/>
      <c r="K2411" s="2"/>
      <c r="L2411" s="2"/>
      <c r="M2411" s="2"/>
      <c r="N2411" s="2"/>
      <c r="O2411" s="2"/>
      <c r="P2411" s="2"/>
      <c r="Q2411" s="2"/>
      <c r="R2411" s="2"/>
      <c r="S2411" s="2"/>
    </row>
    <row r="2412" spans="1:19" ht="16.5" thickBot="1" x14ac:dyDescent="0.3">
      <c r="A2412" s="2"/>
      <c r="B2412" s="2"/>
      <c r="C2412" s="2"/>
      <c r="D2412" s="2"/>
      <c r="E2412" s="2"/>
      <c r="F2412" s="2"/>
      <c r="G2412" s="2"/>
      <c r="H2412" s="2"/>
      <c r="I2412" s="2"/>
      <c r="J2412" s="2"/>
      <c r="K2412" s="2"/>
      <c r="L2412" s="2"/>
      <c r="M2412" s="2"/>
      <c r="N2412" s="2"/>
      <c r="O2412" s="2"/>
      <c r="P2412" s="2"/>
      <c r="Q2412" s="2"/>
      <c r="R2412" s="2"/>
      <c r="S2412" s="2"/>
    </row>
    <row r="2413" spans="1:19" ht="16.5" thickBot="1" x14ac:dyDescent="0.3">
      <c r="A2413" s="2"/>
      <c r="B2413" s="2"/>
      <c r="C2413" s="2"/>
      <c r="D2413" s="2"/>
      <c r="E2413" s="2"/>
      <c r="F2413" s="2"/>
      <c r="G2413" s="2"/>
      <c r="H2413" s="2"/>
      <c r="I2413" s="2"/>
      <c r="J2413" s="2"/>
      <c r="K2413" s="2"/>
      <c r="L2413" s="2"/>
      <c r="M2413" s="2"/>
      <c r="N2413" s="2"/>
      <c r="O2413" s="2"/>
      <c r="P2413" s="2"/>
      <c r="Q2413" s="2"/>
      <c r="R2413" s="2"/>
      <c r="S2413" s="2"/>
    </row>
    <row r="2414" spans="1:19" ht="16.5" thickBot="1" x14ac:dyDescent="0.3">
      <c r="A2414" s="2"/>
      <c r="B2414" s="2"/>
      <c r="C2414" s="2"/>
      <c r="D2414" s="2"/>
      <c r="E2414" s="2"/>
      <c r="F2414" s="2"/>
      <c r="G2414" s="2"/>
      <c r="H2414" s="2"/>
      <c r="I2414" s="2"/>
      <c r="J2414" s="2"/>
      <c r="K2414" s="2"/>
      <c r="L2414" s="2"/>
      <c r="M2414" s="2"/>
      <c r="N2414" s="2"/>
      <c r="O2414" s="2"/>
      <c r="P2414" s="2"/>
      <c r="Q2414" s="2"/>
      <c r="R2414" s="2"/>
      <c r="S2414" s="2"/>
    </row>
    <row r="2415" spans="1:19" ht="16.5" thickBot="1" x14ac:dyDescent="0.3">
      <c r="A2415" s="2"/>
      <c r="B2415" s="2"/>
      <c r="C2415" s="2"/>
      <c r="D2415" s="2"/>
      <c r="E2415" s="2"/>
      <c r="F2415" s="2"/>
      <c r="G2415" s="2"/>
      <c r="H2415" s="2"/>
      <c r="I2415" s="2"/>
      <c r="J2415" s="2"/>
      <c r="K2415" s="2"/>
      <c r="L2415" s="2"/>
      <c r="M2415" s="2"/>
      <c r="N2415" s="2"/>
      <c r="O2415" s="2"/>
      <c r="P2415" s="2"/>
      <c r="Q2415" s="2"/>
      <c r="R2415" s="2"/>
      <c r="S2415" s="2"/>
    </row>
    <row r="2416" spans="1:19" ht="16.5" thickBot="1" x14ac:dyDescent="0.3">
      <c r="A2416" s="2"/>
      <c r="B2416" s="2"/>
      <c r="C2416" s="2"/>
      <c r="D2416" s="2"/>
      <c r="E2416" s="2"/>
      <c r="F2416" s="2"/>
      <c r="G2416" s="2"/>
      <c r="H2416" s="2"/>
      <c r="I2416" s="2"/>
      <c r="J2416" s="2"/>
      <c r="K2416" s="2"/>
      <c r="L2416" s="2"/>
      <c r="M2416" s="2"/>
      <c r="N2416" s="2"/>
      <c r="O2416" s="2"/>
      <c r="P2416" s="2"/>
      <c r="Q2416" s="2"/>
      <c r="R2416" s="2"/>
      <c r="S2416" s="2"/>
    </row>
    <row r="2417" spans="1:19" ht="16.5" thickBot="1" x14ac:dyDescent="0.3">
      <c r="A2417" s="2"/>
      <c r="B2417" s="2"/>
      <c r="C2417" s="2"/>
      <c r="D2417" s="2"/>
      <c r="E2417" s="2"/>
      <c r="F2417" s="2"/>
      <c r="G2417" s="2"/>
      <c r="H2417" s="2"/>
      <c r="I2417" s="2"/>
      <c r="J2417" s="2"/>
      <c r="K2417" s="2"/>
      <c r="L2417" s="2"/>
      <c r="M2417" s="2"/>
      <c r="N2417" s="2"/>
      <c r="O2417" s="2"/>
      <c r="P2417" s="2"/>
      <c r="Q2417" s="2"/>
      <c r="R2417" s="2"/>
      <c r="S2417" s="2"/>
    </row>
    <row r="2418" spans="1:19" ht="16.5" thickBot="1" x14ac:dyDescent="0.3">
      <c r="A2418" s="2"/>
      <c r="B2418" s="2"/>
      <c r="C2418" s="2"/>
      <c r="D2418" s="2"/>
      <c r="E2418" s="2"/>
      <c r="F2418" s="2"/>
      <c r="G2418" s="2"/>
      <c r="H2418" s="2"/>
      <c r="I2418" s="2"/>
      <c r="J2418" s="2"/>
      <c r="K2418" s="2"/>
      <c r="L2418" s="2"/>
      <c r="M2418" s="2"/>
      <c r="N2418" s="2"/>
      <c r="O2418" s="2"/>
      <c r="P2418" s="2"/>
      <c r="Q2418" s="2"/>
      <c r="R2418" s="2"/>
      <c r="S2418" s="2"/>
    </row>
    <row r="2419" spans="1:19" ht="16.5" thickBot="1" x14ac:dyDescent="0.3">
      <c r="A2419" s="2"/>
      <c r="B2419" s="2"/>
      <c r="C2419" s="2"/>
      <c r="D2419" s="2"/>
      <c r="E2419" s="2"/>
      <c r="F2419" s="2"/>
      <c r="G2419" s="2"/>
      <c r="H2419" s="2"/>
      <c r="I2419" s="2"/>
      <c r="J2419" s="2"/>
      <c r="K2419" s="2"/>
      <c r="L2419" s="2"/>
      <c r="M2419" s="2"/>
      <c r="N2419" s="2"/>
      <c r="O2419" s="2"/>
      <c r="P2419" s="2"/>
      <c r="Q2419" s="2"/>
      <c r="R2419" s="2"/>
      <c r="S2419" s="2"/>
    </row>
    <row r="2420" spans="1:19" ht="16.5" thickBot="1" x14ac:dyDescent="0.3">
      <c r="A2420" s="2"/>
      <c r="B2420" s="2"/>
      <c r="C2420" s="2"/>
      <c r="D2420" s="2"/>
      <c r="E2420" s="2"/>
      <c r="F2420" s="2"/>
      <c r="G2420" s="2"/>
      <c r="H2420" s="2"/>
      <c r="I2420" s="2"/>
      <c r="J2420" s="2"/>
      <c r="K2420" s="2"/>
      <c r="L2420" s="2"/>
      <c r="M2420" s="2"/>
      <c r="N2420" s="2"/>
      <c r="O2420" s="2"/>
      <c r="P2420" s="2"/>
      <c r="Q2420" s="2"/>
      <c r="R2420" s="2"/>
      <c r="S2420" s="2"/>
    </row>
    <row r="2421" spans="1:19" ht="16.5" thickBot="1" x14ac:dyDescent="0.3">
      <c r="A2421" s="2"/>
      <c r="B2421" s="2"/>
      <c r="C2421" s="2"/>
      <c r="D2421" s="2"/>
      <c r="E2421" s="2"/>
      <c r="F2421" s="2"/>
      <c r="G2421" s="2"/>
      <c r="H2421" s="2"/>
      <c r="I2421" s="2"/>
      <c r="J2421" s="2"/>
      <c r="K2421" s="2"/>
      <c r="L2421" s="2"/>
      <c r="M2421" s="2"/>
      <c r="N2421" s="2"/>
      <c r="O2421" s="2"/>
      <c r="P2421" s="2"/>
      <c r="Q2421" s="2"/>
      <c r="R2421" s="2"/>
      <c r="S2421" s="2"/>
    </row>
    <row r="2422" spans="1:19" ht="16.5" thickBot="1" x14ac:dyDescent="0.3">
      <c r="A2422" s="2"/>
      <c r="B2422" s="2"/>
      <c r="C2422" s="2"/>
      <c r="D2422" s="2"/>
      <c r="E2422" s="2"/>
      <c r="F2422" s="2"/>
      <c r="G2422" s="2"/>
      <c r="H2422" s="2"/>
      <c r="I2422" s="2"/>
      <c r="J2422" s="2"/>
      <c r="K2422" s="2"/>
      <c r="L2422" s="2"/>
      <c r="M2422" s="2"/>
      <c r="N2422" s="2"/>
      <c r="O2422" s="2"/>
      <c r="P2422" s="2"/>
      <c r="Q2422" s="2"/>
      <c r="R2422" s="2"/>
      <c r="S2422" s="2"/>
    </row>
    <row r="2423" spans="1:19" ht="16.5" thickBot="1" x14ac:dyDescent="0.3">
      <c r="A2423" s="2"/>
      <c r="B2423" s="2"/>
      <c r="C2423" s="2"/>
      <c r="D2423" s="2"/>
      <c r="E2423" s="2"/>
      <c r="F2423" s="2"/>
      <c r="G2423" s="2"/>
      <c r="H2423" s="2"/>
      <c r="I2423" s="2"/>
      <c r="J2423" s="2"/>
      <c r="K2423" s="2"/>
      <c r="L2423" s="2"/>
      <c r="M2423" s="2"/>
      <c r="N2423" s="2"/>
      <c r="O2423" s="2"/>
      <c r="P2423" s="2"/>
      <c r="Q2423" s="2"/>
      <c r="R2423" s="2"/>
      <c r="S2423" s="2"/>
    </row>
    <row r="2424" spans="1:19" ht="16.5" thickBot="1" x14ac:dyDescent="0.3">
      <c r="A2424" s="2"/>
      <c r="B2424" s="2"/>
      <c r="C2424" s="2"/>
      <c r="D2424" s="2"/>
      <c r="E2424" s="2"/>
      <c r="F2424" s="2"/>
      <c r="G2424" s="2"/>
      <c r="H2424" s="2"/>
      <c r="I2424" s="2"/>
      <c r="J2424" s="2"/>
      <c r="K2424" s="2"/>
      <c r="L2424" s="2"/>
      <c r="M2424" s="2"/>
      <c r="N2424" s="2"/>
      <c r="O2424" s="2"/>
      <c r="P2424" s="2"/>
      <c r="Q2424" s="2"/>
      <c r="R2424" s="2"/>
      <c r="S2424" s="2"/>
    </row>
    <row r="2425" spans="1:19" ht="16.5" thickBot="1" x14ac:dyDescent="0.3">
      <c r="A2425" s="2"/>
      <c r="B2425" s="2"/>
      <c r="C2425" s="2"/>
      <c r="D2425" s="2"/>
      <c r="E2425" s="2"/>
      <c r="F2425" s="2"/>
      <c r="G2425" s="2"/>
      <c r="H2425" s="2"/>
      <c r="I2425" s="2"/>
      <c r="J2425" s="2"/>
      <c r="K2425" s="2"/>
      <c r="L2425" s="2"/>
      <c r="M2425" s="2"/>
      <c r="N2425" s="2"/>
      <c r="O2425" s="2"/>
      <c r="P2425" s="2"/>
      <c r="Q2425" s="2"/>
      <c r="R2425" s="2"/>
      <c r="S2425" s="2"/>
    </row>
    <row r="2426" spans="1:19" ht="16.5" thickBot="1" x14ac:dyDescent="0.3">
      <c r="A2426" s="2"/>
      <c r="B2426" s="2"/>
      <c r="C2426" s="2"/>
      <c r="D2426" s="2"/>
      <c r="E2426" s="2"/>
      <c r="F2426" s="2"/>
      <c r="G2426" s="2"/>
      <c r="H2426" s="2"/>
      <c r="I2426" s="2"/>
      <c r="J2426" s="2"/>
      <c r="K2426" s="2"/>
      <c r="L2426" s="2"/>
      <c r="M2426" s="2"/>
      <c r="N2426" s="2"/>
      <c r="O2426" s="2"/>
      <c r="P2426" s="2"/>
      <c r="Q2426" s="2"/>
      <c r="R2426" s="2"/>
      <c r="S2426" s="2"/>
    </row>
    <row r="2427" spans="1:19" ht="16.5" thickBot="1" x14ac:dyDescent="0.3">
      <c r="A2427" s="2"/>
      <c r="B2427" s="2"/>
      <c r="C2427" s="2"/>
      <c r="D2427" s="2"/>
      <c r="E2427" s="2"/>
      <c r="F2427" s="2"/>
      <c r="G2427" s="2"/>
      <c r="H2427" s="2"/>
      <c r="I2427" s="2"/>
      <c r="J2427" s="2"/>
      <c r="K2427" s="2"/>
      <c r="L2427" s="2"/>
      <c r="M2427" s="2"/>
      <c r="N2427" s="2"/>
      <c r="O2427" s="2"/>
      <c r="P2427" s="2"/>
      <c r="Q2427" s="2"/>
      <c r="R2427" s="2"/>
      <c r="S2427" s="2"/>
    </row>
    <row r="2428" spans="1:19" ht="16.5" thickBot="1" x14ac:dyDescent="0.3">
      <c r="A2428" s="2"/>
      <c r="B2428" s="2"/>
      <c r="C2428" s="2"/>
      <c r="D2428" s="2"/>
      <c r="E2428" s="2"/>
      <c r="F2428" s="2"/>
      <c r="G2428" s="2"/>
      <c r="H2428" s="2"/>
      <c r="I2428" s="2"/>
      <c r="J2428" s="2"/>
      <c r="K2428" s="2"/>
      <c r="L2428" s="2"/>
      <c r="M2428" s="2"/>
      <c r="N2428" s="2"/>
      <c r="O2428" s="2"/>
      <c r="P2428" s="2"/>
      <c r="Q2428" s="2"/>
      <c r="R2428" s="2"/>
      <c r="S2428" s="2"/>
    </row>
    <row r="2429" spans="1:19" ht="16.5" thickBot="1" x14ac:dyDescent="0.3">
      <c r="A2429" s="2"/>
      <c r="B2429" s="2"/>
      <c r="C2429" s="2"/>
      <c r="D2429" s="2"/>
      <c r="E2429" s="2"/>
      <c r="F2429" s="2"/>
      <c r="G2429" s="2"/>
      <c r="H2429" s="2"/>
      <c r="I2429" s="2"/>
      <c r="J2429" s="2"/>
      <c r="K2429" s="2"/>
      <c r="L2429" s="2"/>
      <c r="M2429" s="2"/>
      <c r="N2429" s="2"/>
      <c r="O2429" s="2"/>
      <c r="P2429" s="2"/>
      <c r="Q2429" s="2"/>
      <c r="R2429" s="2"/>
      <c r="S2429" s="2"/>
    </row>
    <row r="2430" spans="1:19" ht="16.5" thickBot="1" x14ac:dyDescent="0.3">
      <c r="A2430" s="2"/>
      <c r="B2430" s="2"/>
      <c r="C2430" s="2"/>
      <c r="D2430" s="2"/>
      <c r="E2430" s="2"/>
      <c r="F2430" s="2"/>
      <c r="G2430" s="2"/>
      <c r="H2430" s="2"/>
      <c r="I2430" s="2"/>
      <c r="J2430" s="2"/>
      <c r="K2430" s="2"/>
      <c r="L2430" s="2"/>
      <c r="M2430" s="2"/>
      <c r="N2430" s="2"/>
      <c r="O2430" s="2"/>
      <c r="P2430" s="2"/>
      <c r="Q2430" s="2"/>
      <c r="R2430" s="2"/>
      <c r="S2430" s="2"/>
    </row>
    <row r="2431" spans="1:19" ht="16.5" thickBot="1" x14ac:dyDescent="0.3">
      <c r="A2431" s="2"/>
      <c r="B2431" s="2"/>
      <c r="C2431" s="2"/>
      <c r="D2431" s="2"/>
      <c r="E2431" s="2"/>
      <c r="F2431" s="2"/>
      <c r="G2431" s="2"/>
      <c r="H2431" s="2"/>
      <c r="I2431" s="2"/>
      <c r="J2431" s="2"/>
      <c r="K2431" s="2"/>
      <c r="L2431" s="2"/>
      <c r="M2431" s="2"/>
      <c r="N2431" s="2"/>
      <c r="O2431" s="2"/>
      <c r="P2431" s="2"/>
      <c r="Q2431" s="2"/>
      <c r="R2431" s="2"/>
      <c r="S2431" s="2"/>
    </row>
    <row r="2432" spans="1:19" ht="16.5" thickBot="1" x14ac:dyDescent="0.3">
      <c r="A2432" s="2"/>
      <c r="B2432" s="2"/>
      <c r="C2432" s="2"/>
      <c r="D2432" s="2"/>
      <c r="E2432" s="2"/>
      <c r="F2432" s="2"/>
      <c r="G2432" s="2"/>
      <c r="H2432" s="2"/>
      <c r="I2432" s="2"/>
      <c r="J2432" s="2"/>
      <c r="K2432" s="2"/>
      <c r="L2432" s="2"/>
      <c r="M2432" s="2"/>
      <c r="N2432" s="2"/>
      <c r="O2432" s="2"/>
      <c r="P2432" s="2"/>
      <c r="Q2432" s="2"/>
      <c r="R2432" s="2"/>
      <c r="S2432" s="2"/>
    </row>
    <row r="2433" spans="1:19" ht="16.5" thickBot="1" x14ac:dyDescent="0.3">
      <c r="A2433" s="2"/>
      <c r="B2433" s="2"/>
      <c r="C2433" s="2"/>
      <c r="D2433" s="2"/>
      <c r="E2433" s="2"/>
      <c r="F2433" s="2"/>
      <c r="G2433" s="2"/>
      <c r="H2433" s="2"/>
      <c r="I2433" s="2"/>
      <c r="J2433" s="2"/>
      <c r="K2433" s="2"/>
      <c r="L2433" s="2"/>
      <c r="M2433" s="2"/>
      <c r="N2433" s="2"/>
      <c r="O2433" s="2"/>
      <c r="P2433" s="2"/>
      <c r="Q2433" s="2"/>
      <c r="R2433" s="2"/>
      <c r="S2433" s="2"/>
    </row>
    <row r="2434" spans="1:19" ht="16.5" thickBot="1" x14ac:dyDescent="0.3">
      <c r="A2434" s="2"/>
      <c r="B2434" s="2"/>
      <c r="C2434" s="2"/>
      <c r="D2434" s="2"/>
      <c r="E2434" s="2"/>
      <c r="F2434" s="2"/>
      <c r="G2434" s="2"/>
      <c r="H2434" s="2"/>
      <c r="I2434" s="2"/>
      <c r="J2434" s="2"/>
      <c r="K2434" s="2"/>
      <c r="L2434" s="2"/>
      <c r="M2434" s="2"/>
      <c r="N2434" s="2"/>
      <c r="O2434" s="2"/>
      <c r="P2434" s="2"/>
      <c r="Q2434" s="2"/>
      <c r="R2434" s="2"/>
      <c r="S2434" s="2"/>
    </row>
    <row r="2435" spans="1:19" ht="16.5" thickBot="1" x14ac:dyDescent="0.3">
      <c r="A2435" s="2"/>
      <c r="B2435" s="2"/>
      <c r="C2435" s="2"/>
      <c r="D2435" s="2"/>
      <c r="E2435" s="2"/>
      <c r="F2435" s="2"/>
      <c r="G2435" s="2"/>
      <c r="H2435" s="2"/>
      <c r="I2435" s="2"/>
      <c r="J2435" s="2"/>
      <c r="K2435" s="2"/>
      <c r="L2435" s="2"/>
      <c r="M2435" s="2"/>
      <c r="N2435" s="2"/>
      <c r="O2435" s="2"/>
      <c r="P2435" s="2"/>
      <c r="Q2435" s="2"/>
      <c r="R2435" s="2"/>
      <c r="S2435" s="2"/>
    </row>
    <row r="2436" spans="1:19" ht="16.5" thickBot="1" x14ac:dyDescent="0.3">
      <c r="A2436" s="2"/>
      <c r="B2436" s="2"/>
      <c r="C2436" s="2"/>
      <c r="D2436" s="2"/>
      <c r="E2436" s="2"/>
      <c r="F2436" s="2"/>
      <c r="G2436" s="2"/>
      <c r="H2436" s="2"/>
      <c r="I2436" s="2"/>
      <c r="J2436" s="2"/>
      <c r="K2436" s="2"/>
      <c r="L2436" s="2"/>
      <c r="M2436" s="2"/>
      <c r="N2436" s="2"/>
      <c r="O2436" s="2"/>
      <c r="P2436" s="2"/>
      <c r="Q2436" s="2"/>
      <c r="R2436" s="2"/>
      <c r="S2436" s="2"/>
    </row>
    <row r="2437" spans="1:19" ht="16.5" thickBot="1" x14ac:dyDescent="0.3">
      <c r="A2437" s="2"/>
      <c r="B2437" s="2"/>
      <c r="C2437" s="2"/>
      <c r="D2437" s="2"/>
      <c r="E2437" s="2"/>
      <c r="F2437" s="2"/>
      <c r="G2437" s="2"/>
      <c r="H2437" s="2"/>
      <c r="I2437" s="2"/>
      <c r="J2437" s="2"/>
      <c r="K2437" s="2"/>
      <c r="L2437" s="2"/>
      <c r="M2437" s="2"/>
      <c r="N2437" s="2"/>
      <c r="O2437" s="2"/>
      <c r="P2437" s="2"/>
      <c r="Q2437" s="2"/>
      <c r="R2437" s="2"/>
      <c r="S2437" s="2"/>
    </row>
    <row r="2438" spans="1:19" ht="16.5" thickBot="1" x14ac:dyDescent="0.3">
      <c r="A2438" s="2"/>
      <c r="B2438" s="2"/>
      <c r="C2438" s="2"/>
      <c r="D2438" s="2"/>
      <c r="E2438" s="2"/>
      <c r="F2438" s="2"/>
      <c r="G2438" s="2"/>
      <c r="H2438" s="2"/>
      <c r="I2438" s="2"/>
      <c r="J2438" s="2"/>
      <c r="K2438" s="2"/>
      <c r="L2438" s="2"/>
      <c r="M2438" s="2"/>
      <c r="N2438" s="2"/>
      <c r="O2438" s="2"/>
      <c r="P2438" s="2"/>
      <c r="Q2438" s="2"/>
      <c r="R2438" s="2"/>
      <c r="S2438" s="2"/>
    </row>
    <row r="2439" spans="1:19" ht="16.5" thickBot="1" x14ac:dyDescent="0.3">
      <c r="A2439" s="2"/>
      <c r="B2439" s="2"/>
      <c r="C2439" s="2"/>
      <c r="D2439" s="2"/>
      <c r="E2439" s="2"/>
      <c r="F2439" s="2"/>
      <c r="G2439" s="2"/>
      <c r="H2439" s="2"/>
      <c r="I2439" s="2"/>
      <c r="J2439" s="2"/>
      <c r="K2439" s="2"/>
      <c r="L2439" s="2"/>
      <c r="M2439" s="2"/>
      <c r="N2439" s="2"/>
      <c r="O2439" s="2"/>
      <c r="P2439" s="2"/>
      <c r="Q2439" s="2"/>
      <c r="R2439" s="2"/>
      <c r="S2439" s="2"/>
    </row>
    <row r="2440" spans="1:19" ht="16.5" thickBot="1" x14ac:dyDescent="0.3">
      <c r="A2440" s="2"/>
      <c r="B2440" s="2"/>
      <c r="C2440" s="2"/>
      <c r="D2440" s="2"/>
      <c r="E2440" s="2"/>
      <c r="F2440" s="2"/>
      <c r="G2440" s="2"/>
      <c r="H2440" s="2"/>
      <c r="I2440" s="2"/>
      <c r="J2440" s="2"/>
      <c r="K2440" s="2"/>
      <c r="L2440" s="2"/>
      <c r="M2440" s="2"/>
      <c r="N2440" s="2"/>
      <c r="O2440" s="2"/>
      <c r="P2440" s="2"/>
      <c r="Q2440" s="2"/>
      <c r="R2440" s="2"/>
      <c r="S2440" s="2"/>
    </row>
    <row r="2441" spans="1:19" ht="16.5" thickBot="1" x14ac:dyDescent="0.3">
      <c r="A2441" s="2"/>
      <c r="B2441" s="2"/>
      <c r="C2441" s="2"/>
      <c r="D2441" s="2"/>
      <c r="E2441" s="2"/>
      <c r="F2441" s="2"/>
      <c r="G2441" s="2"/>
      <c r="H2441" s="2"/>
      <c r="I2441" s="2"/>
      <c r="J2441" s="2"/>
      <c r="K2441" s="2"/>
      <c r="L2441" s="2"/>
      <c r="M2441" s="2"/>
      <c r="N2441" s="2"/>
      <c r="O2441" s="2"/>
      <c r="P2441" s="2"/>
      <c r="Q2441" s="2"/>
      <c r="R2441" s="2"/>
      <c r="S2441" s="2"/>
    </row>
    <row r="2442" spans="1:19" ht="16.5" thickBot="1" x14ac:dyDescent="0.3">
      <c r="A2442" s="2"/>
      <c r="B2442" s="2"/>
      <c r="C2442" s="2"/>
      <c r="D2442" s="2"/>
      <c r="E2442" s="2"/>
      <c r="F2442" s="2"/>
      <c r="G2442" s="2"/>
      <c r="H2442" s="2"/>
      <c r="I2442" s="2"/>
      <c r="J2442" s="2"/>
      <c r="K2442" s="2"/>
      <c r="L2442" s="2"/>
      <c r="M2442" s="2"/>
      <c r="N2442" s="2"/>
      <c r="O2442" s="2"/>
      <c r="P2442" s="2"/>
      <c r="Q2442" s="2"/>
      <c r="R2442" s="2"/>
      <c r="S2442" s="2"/>
    </row>
    <row r="2443" spans="1:19" ht="16.5" thickBot="1" x14ac:dyDescent="0.3">
      <c r="A2443" s="2"/>
      <c r="B2443" s="2"/>
      <c r="C2443" s="2"/>
      <c r="D2443" s="2"/>
      <c r="E2443" s="2"/>
      <c r="F2443" s="2"/>
      <c r="G2443" s="2"/>
      <c r="H2443" s="2"/>
      <c r="I2443" s="2"/>
      <c r="J2443" s="2"/>
      <c r="K2443" s="2"/>
      <c r="L2443" s="2"/>
      <c r="M2443" s="2"/>
      <c r="N2443" s="2"/>
      <c r="O2443" s="2"/>
      <c r="P2443" s="2"/>
      <c r="Q2443" s="2"/>
      <c r="R2443" s="2"/>
      <c r="S2443" s="2"/>
    </row>
    <row r="2444" spans="1:19" ht="16.5" thickBot="1" x14ac:dyDescent="0.3">
      <c r="A2444" s="2"/>
      <c r="B2444" s="2"/>
      <c r="C2444" s="2"/>
      <c r="D2444" s="2"/>
      <c r="E2444" s="2"/>
      <c r="F2444" s="2"/>
      <c r="G2444" s="2"/>
      <c r="H2444" s="2"/>
      <c r="I2444" s="2"/>
      <c r="J2444" s="2"/>
      <c r="K2444" s="2"/>
      <c r="L2444" s="2"/>
      <c r="M2444" s="2"/>
      <c r="N2444" s="2"/>
      <c r="O2444" s="2"/>
      <c r="P2444" s="2"/>
      <c r="Q2444" s="2"/>
      <c r="R2444" s="2"/>
      <c r="S2444" s="2"/>
    </row>
    <row r="2445" spans="1:19" ht="16.5" thickBot="1" x14ac:dyDescent="0.3">
      <c r="A2445" s="2"/>
      <c r="B2445" s="2"/>
      <c r="C2445" s="2"/>
      <c r="D2445" s="2"/>
      <c r="E2445" s="2"/>
      <c r="F2445" s="2"/>
      <c r="G2445" s="2"/>
      <c r="H2445" s="2"/>
      <c r="I2445" s="2"/>
      <c r="J2445" s="2"/>
      <c r="K2445" s="2"/>
      <c r="L2445" s="2"/>
      <c r="M2445" s="2"/>
      <c r="N2445" s="2"/>
      <c r="O2445" s="2"/>
      <c r="P2445" s="2"/>
      <c r="Q2445" s="2"/>
      <c r="R2445" s="2"/>
      <c r="S2445" s="2"/>
    </row>
    <row r="2446" spans="1:19" ht="16.5" thickBot="1" x14ac:dyDescent="0.3">
      <c r="A2446" s="2"/>
      <c r="B2446" s="2"/>
      <c r="C2446" s="2"/>
      <c r="D2446" s="2"/>
      <c r="E2446" s="2"/>
      <c r="F2446" s="2"/>
      <c r="G2446" s="2"/>
      <c r="H2446" s="2"/>
      <c r="I2446" s="2"/>
      <c r="J2446" s="2"/>
      <c r="K2446" s="2"/>
      <c r="L2446" s="2"/>
      <c r="M2446" s="2"/>
      <c r="N2446" s="2"/>
      <c r="O2446" s="2"/>
      <c r="P2446" s="2"/>
      <c r="Q2446" s="2"/>
      <c r="R2446" s="2"/>
      <c r="S2446" s="2"/>
    </row>
    <row r="2447" spans="1:19" ht="16.5" thickBot="1" x14ac:dyDescent="0.3">
      <c r="A2447" s="2"/>
      <c r="B2447" s="2"/>
      <c r="C2447" s="2"/>
      <c r="D2447" s="2"/>
      <c r="E2447" s="2"/>
      <c r="F2447" s="2"/>
      <c r="G2447" s="2"/>
      <c r="H2447" s="2"/>
      <c r="I2447" s="2"/>
      <c r="J2447" s="2"/>
      <c r="K2447" s="2"/>
      <c r="L2447" s="2"/>
      <c r="M2447" s="2"/>
      <c r="N2447" s="2"/>
      <c r="O2447" s="2"/>
      <c r="P2447" s="2"/>
      <c r="Q2447" s="2"/>
      <c r="R2447" s="2"/>
      <c r="S2447" s="2"/>
    </row>
    <row r="2448" spans="1:19" ht="16.5" thickBot="1" x14ac:dyDescent="0.3">
      <c r="A2448" s="2"/>
      <c r="B2448" s="2"/>
      <c r="C2448" s="2"/>
      <c r="D2448" s="2"/>
      <c r="E2448" s="2"/>
      <c r="F2448" s="2"/>
      <c r="G2448" s="2"/>
      <c r="H2448" s="2"/>
      <c r="I2448" s="2"/>
      <c r="J2448" s="2"/>
      <c r="K2448" s="2"/>
      <c r="L2448" s="2"/>
      <c r="M2448" s="2"/>
      <c r="N2448" s="2"/>
      <c r="O2448" s="2"/>
      <c r="P2448" s="2"/>
      <c r="Q2448" s="2"/>
      <c r="R2448" s="2"/>
      <c r="S2448" s="2"/>
    </row>
    <row r="2449" spans="1:19" ht="16.5" thickBot="1" x14ac:dyDescent="0.3">
      <c r="A2449" s="2"/>
      <c r="B2449" s="2"/>
      <c r="C2449" s="2"/>
      <c r="D2449" s="2"/>
      <c r="E2449" s="2"/>
      <c r="F2449" s="2"/>
      <c r="G2449" s="2"/>
      <c r="H2449" s="2"/>
      <c r="I2449" s="2"/>
      <c r="J2449" s="2"/>
      <c r="K2449" s="2"/>
      <c r="L2449" s="2"/>
      <c r="M2449" s="2"/>
      <c r="N2449" s="2"/>
      <c r="O2449" s="2"/>
      <c r="P2449" s="2"/>
      <c r="Q2449" s="2"/>
      <c r="R2449" s="2"/>
      <c r="S2449" s="2"/>
    </row>
    <row r="2450" spans="1:19" ht="16.5" thickBot="1" x14ac:dyDescent="0.3">
      <c r="A2450" s="2"/>
      <c r="B2450" s="2"/>
      <c r="C2450" s="2"/>
      <c r="D2450" s="2"/>
      <c r="E2450" s="2"/>
      <c r="F2450" s="2"/>
      <c r="G2450" s="2"/>
      <c r="H2450" s="2"/>
      <c r="I2450" s="2"/>
      <c r="J2450" s="2"/>
      <c r="K2450" s="2"/>
      <c r="L2450" s="2"/>
      <c r="M2450" s="2"/>
      <c r="N2450" s="2"/>
      <c r="O2450" s="2"/>
      <c r="P2450" s="2"/>
      <c r="Q2450" s="2"/>
      <c r="R2450" s="2"/>
      <c r="S2450" s="2"/>
    </row>
    <row r="2451" spans="1:19" ht="16.5" thickBot="1" x14ac:dyDescent="0.3">
      <c r="A2451" s="2"/>
      <c r="B2451" s="2"/>
      <c r="C2451" s="2"/>
      <c r="D2451" s="2"/>
      <c r="E2451" s="2"/>
      <c r="F2451" s="2"/>
      <c r="G2451" s="2"/>
      <c r="H2451" s="2"/>
      <c r="I2451" s="2"/>
      <c r="J2451" s="2"/>
      <c r="K2451" s="2"/>
      <c r="L2451" s="2"/>
      <c r="M2451" s="2"/>
      <c r="N2451" s="2"/>
      <c r="O2451" s="2"/>
      <c r="P2451" s="2"/>
      <c r="Q2451" s="2"/>
      <c r="R2451" s="2"/>
      <c r="S2451" s="2"/>
    </row>
    <row r="2452" spans="1:19" ht="16.5" thickBot="1" x14ac:dyDescent="0.3">
      <c r="A2452" s="2"/>
      <c r="B2452" s="2"/>
      <c r="C2452" s="2"/>
      <c r="D2452" s="2"/>
      <c r="E2452" s="2"/>
      <c r="F2452" s="2"/>
      <c r="G2452" s="2"/>
      <c r="H2452" s="2"/>
      <c r="I2452" s="2"/>
      <c r="J2452" s="2"/>
      <c r="K2452" s="2"/>
      <c r="L2452" s="2"/>
      <c r="M2452" s="2"/>
      <c r="N2452" s="2"/>
      <c r="O2452" s="2"/>
      <c r="P2452" s="2"/>
      <c r="Q2452" s="2"/>
      <c r="R2452" s="2"/>
      <c r="S2452" s="2"/>
    </row>
    <row r="2453" spans="1:19" ht="16.5" thickBot="1" x14ac:dyDescent="0.3">
      <c r="A2453" s="2"/>
      <c r="B2453" s="2"/>
      <c r="C2453" s="2"/>
      <c r="D2453" s="2"/>
      <c r="E2453" s="2"/>
      <c r="F2453" s="2"/>
      <c r="G2453" s="2"/>
      <c r="H2453" s="2"/>
      <c r="I2453" s="2"/>
      <c r="J2453" s="2"/>
      <c r="K2453" s="2"/>
      <c r="L2453" s="2"/>
      <c r="M2453" s="2"/>
      <c r="N2453" s="2"/>
      <c r="O2453" s="2"/>
      <c r="P2453" s="2"/>
      <c r="Q2453" s="2"/>
      <c r="R2453" s="2"/>
      <c r="S2453" s="2"/>
    </row>
    <row r="2454" spans="1:19" ht="16.5" thickBot="1" x14ac:dyDescent="0.3">
      <c r="A2454" s="2"/>
      <c r="B2454" s="2"/>
      <c r="C2454" s="2"/>
      <c r="D2454" s="2"/>
      <c r="E2454" s="2"/>
      <c r="F2454" s="2"/>
      <c r="G2454" s="2"/>
      <c r="H2454" s="2"/>
      <c r="I2454" s="2"/>
      <c r="J2454" s="2"/>
      <c r="K2454" s="2"/>
      <c r="L2454" s="2"/>
      <c r="M2454" s="2"/>
      <c r="N2454" s="2"/>
      <c r="O2454" s="2"/>
      <c r="P2454" s="2"/>
      <c r="Q2454" s="2"/>
      <c r="R2454" s="2"/>
      <c r="S2454" s="2"/>
    </row>
    <row r="2455" spans="1:19" ht="16.5" thickBot="1" x14ac:dyDescent="0.3">
      <c r="A2455" s="2"/>
      <c r="B2455" s="2"/>
      <c r="C2455" s="2"/>
      <c r="D2455" s="2"/>
      <c r="E2455" s="2"/>
      <c r="F2455" s="2"/>
      <c r="G2455" s="2"/>
      <c r="H2455" s="2"/>
      <c r="I2455" s="2"/>
      <c r="J2455" s="2"/>
      <c r="K2455" s="2"/>
      <c r="L2455" s="2"/>
      <c r="M2455" s="2"/>
      <c r="N2455" s="2"/>
      <c r="O2455" s="2"/>
      <c r="P2455" s="2"/>
      <c r="Q2455" s="2"/>
      <c r="R2455" s="2"/>
      <c r="S2455" s="2"/>
    </row>
    <row r="2456" spans="1:19" ht="16.5" thickBot="1" x14ac:dyDescent="0.3">
      <c r="A2456" s="2"/>
      <c r="B2456" s="2"/>
      <c r="C2456" s="2"/>
      <c r="D2456" s="2"/>
      <c r="E2456" s="2"/>
      <c r="F2456" s="2"/>
      <c r="G2456" s="2"/>
      <c r="H2456" s="2"/>
      <c r="I2456" s="2"/>
      <c r="J2456" s="2"/>
      <c r="K2456" s="2"/>
      <c r="L2456" s="2"/>
      <c r="M2456" s="2"/>
      <c r="N2456" s="2"/>
      <c r="O2456" s="2"/>
      <c r="P2456" s="2"/>
      <c r="Q2456" s="2"/>
      <c r="R2456" s="2"/>
      <c r="S2456" s="2"/>
    </row>
    <row r="2457" spans="1:19" ht="16.5" thickBot="1" x14ac:dyDescent="0.3">
      <c r="A2457" s="2"/>
      <c r="B2457" s="2"/>
      <c r="C2457" s="2"/>
      <c r="D2457" s="2"/>
      <c r="E2457" s="2"/>
      <c r="F2457" s="2"/>
      <c r="G2457" s="2"/>
      <c r="H2457" s="2"/>
      <c r="I2457" s="2"/>
      <c r="J2457" s="2"/>
      <c r="K2457" s="2"/>
      <c r="L2457" s="2"/>
      <c r="M2457" s="2"/>
      <c r="N2457" s="2"/>
      <c r="O2457" s="2"/>
      <c r="P2457" s="2"/>
      <c r="Q2457" s="2"/>
      <c r="R2457" s="2"/>
      <c r="S2457" s="2"/>
    </row>
    <row r="2458" spans="1:19" ht="16.5" thickBot="1" x14ac:dyDescent="0.3">
      <c r="A2458" s="2"/>
      <c r="B2458" s="2"/>
      <c r="C2458" s="2"/>
      <c r="D2458" s="2"/>
      <c r="E2458" s="2"/>
      <c r="F2458" s="2"/>
      <c r="G2458" s="2"/>
      <c r="H2458" s="2"/>
      <c r="I2458" s="2"/>
      <c r="J2458" s="2"/>
      <c r="K2458" s="2"/>
      <c r="L2458" s="2"/>
      <c r="M2458" s="2"/>
      <c r="N2458" s="2"/>
      <c r="O2458" s="2"/>
      <c r="P2458" s="2"/>
      <c r="Q2458" s="2"/>
      <c r="R2458" s="2"/>
      <c r="S2458" s="2"/>
    </row>
    <row r="2459" spans="1:19" ht="16.5" thickBot="1" x14ac:dyDescent="0.3">
      <c r="A2459" s="2"/>
      <c r="B2459" s="2"/>
      <c r="C2459" s="2"/>
      <c r="D2459" s="2"/>
      <c r="E2459" s="2"/>
      <c r="F2459" s="2"/>
      <c r="G2459" s="2"/>
      <c r="H2459" s="2"/>
      <c r="I2459" s="2"/>
      <c r="J2459" s="2"/>
      <c r="K2459" s="2"/>
      <c r="L2459" s="2"/>
      <c r="M2459" s="2"/>
      <c r="N2459" s="2"/>
      <c r="O2459" s="2"/>
      <c r="P2459" s="2"/>
      <c r="Q2459" s="2"/>
      <c r="R2459" s="2"/>
      <c r="S2459" s="2"/>
    </row>
    <row r="2460" spans="1:19" ht="16.5" thickBot="1" x14ac:dyDescent="0.3">
      <c r="A2460" s="2"/>
      <c r="B2460" s="2"/>
      <c r="C2460" s="2"/>
      <c r="D2460" s="2"/>
      <c r="E2460" s="2"/>
      <c r="F2460" s="2"/>
      <c r="G2460" s="2"/>
      <c r="H2460" s="2"/>
      <c r="I2460" s="2"/>
      <c r="J2460" s="2"/>
      <c r="K2460" s="2"/>
      <c r="L2460" s="2"/>
      <c r="M2460" s="2"/>
      <c r="N2460" s="2"/>
      <c r="O2460" s="2"/>
      <c r="P2460" s="2"/>
      <c r="Q2460" s="2"/>
      <c r="R2460" s="2"/>
      <c r="S2460" s="2"/>
    </row>
    <row r="2461" spans="1:19" ht="16.5" thickBot="1" x14ac:dyDescent="0.3">
      <c r="A2461" s="2"/>
      <c r="B2461" s="2"/>
      <c r="C2461" s="2"/>
      <c r="D2461" s="2"/>
      <c r="E2461" s="2"/>
      <c r="F2461" s="2"/>
      <c r="G2461" s="2"/>
      <c r="H2461" s="2"/>
      <c r="I2461" s="2"/>
      <c r="J2461" s="2"/>
      <c r="K2461" s="2"/>
      <c r="L2461" s="2"/>
      <c r="M2461" s="2"/>
      <c r="N2461" s="2"/>
      <c r="O2461" s="2"/>
      <c r="P2461" s="2"/>
      <c r="Q2461" s="2"/>
      <c r="R2461" s="2"/>
      <c r="S2461" s="2"/>
    </row>
    <row r="2462" spans="1:19" ht="16.5" thickBot="1" x14ac:dyDescent="0.3">
      <c r="A2462" s="2"/>
      <c r="B2462" s="2"/>
      <c r="C2462" s="2"/>
      <c r="D2462" s="2"/>
      <c r="E2462" s="2"/>
      <c r="F2462" s="2"/>
      <c r="G2462" s="2"/>
      <c r="H2462" s="2"/>
      <c r="I2462" s="2"/>
      <c r="J2462" s="2"/>
      <c r="K2462" s="2"/>
      <c r="L2462" s="2"/>
      <c r="M2462" s="2"/>
      <c r="N2462" s="2"/>
      <c r="O2462" s="2"/>
      <c r="P2462" s="2"/>
      <c r="Q2462" s="2"/>
      <c r="R2462" s="2"/>
      <c r="S2462" s="2"/>
    </row>
    <row r="2463" spans="1:19" ht="16.5" thickBot="1" x14ac:dyDescent="0.3">
      <c r="A2463" s="2"/>
      <c r="B2463" s="2"/>
      <c r="C2463" s="2"/>
      <c r="D2463" s="2"/>
      <c r="E2463" s="2"/>
      <c r="F2463" s="2"/>
      <c r="G2463" s="2"/>
      <c r="H2463" s="2"/>
      <c r="I2463" s="2"/>
      <c r="J2463" s="2"/>
      <c r="K2463" s="2"/>
      <c r="L2463" s="2"/>
      <c r="M2463" s="2"/>
      <c r="N2463" s="2"/>
      <c r="O2463" s="2"/>
      <c r="P2463" s="2"/>
      <c r="Q2463" s="2"/>
      <c r="R2463" s="2"/>
      <c r="S2463" s="2"/>
    </row>
    <row r="2464" spans="1:19" ht="16.5" thickBot="1" x14ac:dyDescent="0.3">
      <c r="A2464" s="2"/>
      <c r="B2464" s="2"/>
      <c r="C2464" s="2"/>
      <c r="D2464" s="2"/>
      <c r="E2464" s="2"/>
      <c r="F2464" s="2"/>
      <c r="G2464" s="2"/>
      <c r="H2464" s="2"/>
      <c r="I2464" s="2"/>
      <c r="J2464" s="2"/>
      <c r="K2464" s="2"/>
      <c r="L2464" s="2"/>
      <c r="M2464" s="2"/>
      <c r="N2464" s="2"/>
      <c r="O2464" s="2"/>
      <c r="P2464" s="2"/>
      <c r="Q2464" s="2"/>
      <c r="R2464" s="2"/>
      <c r="S2464" s="2"/>
    </row>
    <row r="2465" spans="1:19" ht="16.5" thickBot="1" x14ac:dyDescent="0.3">
      <c r="A2465" s="2"/>
      <c r="B2465" s="2"/>
      <c r="C2465" s="2"/>
      <c r="D2465" s="2"/>
      <c r="E2465" s="2"/>
      <c r="F2465" s="2"/>
      <c r="G2465" s="2"/>
      <c r="H2465" s="2"/>
      <c r="I2465" s="2"/>
      <c r="J2465" s="2"/>
      <c r="K2465" s="2"/>
      <c r="L2465" s="2"/>
      <c r="M2465" s="2"/>
      <c r="N2465" s="2"/>
      <c r="O2465" s="2"/>
      <c r="P2465" s="2"/>
      <c r="Q2465" s="2"/>
      <c r="R2465" s="2"/>
      <c r="S2465" s="2"/>
    </row>
    <row r="2466" spans="1:19" ht="16.5" thickBot="1" x14ac:dyDescent="0.3">
      <c r="A2466" s="2"/>
      <c r="B2466" s="2"/>
      <c r="C2466" s="2"/>
      <c r="D2466" s="2"/>
      <c r="E2466" s="2"/>
      <c r="F2466" s="2"/>
      <c r="G2466" s="2"/>
      <c r="H2466" s="2"/>
      <c r="I2466" s="2"/>
      <c r="J2466" s="2"/>
      <c r="K2466" s="2"/>
      <c r="L2466" s="2"/>
      <c r="M2466" s="2"/>
      <c r="N2466" s="2"/>
      <c r="O2466" s="2"/>
      <c r="P2466" s="2"/>
      <c r="Q2466" s="2"/>
      <c r="R2466" s="2"/>
      <c r="S2466" s="2"/>
    </row>
    <row r="2467" spans="1:19" ht="16.5" thickBot="1" x14ac:dyDescent="0.3">
      <c r="A2467" s="2"/>
      <c r="B2467" s="2"/>
      <c r="C2467" s="2"/>
      <c r="D2467" s="2"/>
      <c r="E2467" s="2"/>
      <c r="F2467" s="2"/>
      <c r="G2467" s="2"/>
      <c r="H2467" s="2"/>
      <c r="I2467" s="2"/>
      <c r="J2467" s="2"/>
      <c r="K2467" s="2"/>
      <c r="L2467" s="2"/>
      <c r="M2467" s="2"/>
      <c r="N2467" s="2"/>
      <c r="O2467" s="2"/>
      <c r="P2467" s="2"/>
      <c r="Q2467" s="2"/>
      <c r="R2467" s="2"/>
      <c r="S2467" s="2"/>
    </row>
    <row r="2468" spans="1:19" ht="16.5" thickBot="1" x14ac:dyDescent="0.3">
      <c r="A2468" s="2"/>
      <c r="B2468" s="2"/>
      <c r="C2468" s="2"/>
      <c r="D2468" s="2"/>
      <c r="E2468" s="2"/>
      <c r="F2468" s="2"/>
      <c r="G2468" s="2"/>
      <c r="H2468" s="2"/>
      <c r="I2468" s="2"/>
      <c r="J2468" s="2"/>
      <c r="K2468" s="2"/>
      <c r="L2468" s="2"/>
      <c r="M2468" s="2"/>
      <c r="N2468" s="2"/>
      <c r="O2468" s="2"/>
      <c r="P2468" s="2"/>
      <c r="Q2468" s="2"/>
      <c r="R2468" s="2"/>
      <c r="S2468" s="2"/>
    </row>
    <row r="2469" spans="1:19" ht="16.5" thickBot="1" x14ac:dyDescent="0.3">
      <c r="A2469" s="2"/>
      <c r="B2469" s="2"/>
      <c r="C2469" s="2"/>
      <c r="D2469" s="2"/>
      <c r="E2469" s="2"/>
      <c r="F2469" s="2"/>
      <c r="G2469" s="2"/>
      <c r="H2469" s="2"/>
      <c r="I2469" s="2"/>
      <c r="J2469" s="2"/>
      <c r="K2469" s="2"/>
      <c r="L2469" s="2"/>
      <c r="M2469" s="2"/>
      <c r="N2469" s="2"/>
      <c r="O2469" s="2"/>
      <c r="P2469" s="2"/>
      <c r="Q2469" s="2"/>
      <c r="R2469" s="2"/>
      <c r="S2469" s="2"/>
    </row>
    <row r="2470" spans="1:19" ht="16.5" thickBot="1" x14ac:dyDescent="0.3">
      <c r="A2470" s="2"/>
      <c r="B2470" s="2"/>
      <c r="C2470" s="2"/>
      <c r="D2470" s="2"/>
      <c r="E2470" s="2"/>
      <c r="F2470" s="2"/>
      <c r="G2470" s="2"/>
      <c r="H2470" s="2"/>
      <c r="I2470" s="2"/>
      <c r="J2470" s="2"/>
      <c r="K2470" s="2"/>
      <c r="L2470" s="2"/>
      <c r="M2470" s="2"/>
      <c r="N2470" s="2"/>
      <c r="O2470" s="2"/>
      <c r="P2470" s="2"/>
      <c r="Q2470" s="2"/>
      <c r="R2470" s="2"/>
      <c r="S2470" s="2"/>
    </row>
    <row r="2471" spans="1:19" ht="16.5" thickBot="1" x14ac:dyDescent="0.3">
      <c r="A2471" s="2"/>
      <c r="B2471" s="2"/>
      <c r="C2471" s="2"/>
      <c r="D2471" s="2"/>
      <c r="E2471" s="2"/>
      <c r="F2471" s="2"/>
      <c r="G2471" s="2"/>
      <c r="H2471" s="2"/>
      <c r="I2471" s="2"/>
      <c r="J2471" s="2"/>
      <c r="K2471" s="2"/>
      <c r="L2471" s="2"/>
      <c r="M2471" s="2"/>
      <c r="N2471" s="2"/>
      <c r="O2471" s="2"/>
      <c r="P2471" s="2"/>
      <c r="Q2471" s="2"/>
      <c r="R2471" s="2"/>
      <c r="S2471" s="2"/>
    </row>
    <row r="2472" spans="1:19" ht="16.5" thickBot="1" x14ac:dyDescent="0.3">
      <c r="A2472" s="2"/>
      <c r="B2472" s="2"/>
      <c r="C2472" s="2"/>
      <c r="D2472" s="2"/>
      <c r="E2472" s="2"/>
      <c r="F2472" s="2"/>
      <c r="G2472" s="2"/>
      <c r="H2472" s="2"/>
      <c r="I2472" s="2"/>
      <c r="J2472" s="2"/>
      <c r="K2472" s="2"/>
      <c r="L2472" s="2"/>
      <c r="M2472" s="2"/>
      <c r="N2472" s="2"/>
      <c r="O2472" s="2"/>
      <c r="P2472" s="2"/>
      <c r="Q2472" s="2"/>
      <c r="R2472" s="2"/>
      <c r="S2472" s="2"/>
    </row>
    <row r="2473" spans="1:19" ht="16.5" thickBot="1" x14ac:dyDescent="0.3">
      <c r="A2473" s="2"/>
      <c r="B2473" s="2"/>
      <c r="C2473" s="2"/>
      <c r="D2473" s="2"/>
      <c r="E2473" s="2"/>
      <c r="F2473" s="2"/>
      <c r="G2473" s="2"/>
      <c r="H2473" s="2"/>
      <c r="I2473" s="2"/>
      <c r="J2473" s="2"/>
      <c r="K2473" s="2"/>
      <c r="L2473" s="2"/>
      <c r="M2473" s="2"/>
      <c r="N2473" s="2"/>
      <c r="O2473" s="2"/>
      <c r="P2473" s="2"/>
      <c r="Q2473" s="2"/>
      <c r="R2473" s="2"/>
      <c r="S2473" s="2"/>
    </row>
    <row r="2474" spans="1:19" ht="16.5" thickBot="1" x14ac:dyDescent="0.3">
      <c r="A2474" s="2"/>
      <c r="B2474" s="2"/>
      <c r="C2474" s="2"/>
      <c r="D2474" s="2"/>
      <c r="E2474" s="2"/>
      <c r="F2474" s="2"/>
      <c r="G2474" s="2"/>
      <c r="H2474" s="2"/>
      <c r="I2474" s="2"/>
      <c r="J2474" s="2"/>
      <c r="K2474" s="2"/>
      <c r="L2474" s="2"/>
      <c r="M2474" s="2"/>
      <c r="N2474" s="2"/>
      <c r="O2474" s="2"/>
      <c r="P2474" s="2"/>
      <c r="Q2474" s="2"/>
      <c r="R2474" s="2"/>
      <c r="S2474" s="2"/>
    </row>
    <row r="2475" spans="1:19" ht="16.5" thickBot="1" x14ac:dyDescent="0.3">
      <c r="A2475" s="2"/>
      <c r="B2475" s="2"/>
      <c r="C2475" s="2"/>
      <c r="D2475" s="2"/>
      <c r="E2475" s="2"/>
      <c r="F2475" s="2"/>
      <c r="G2475" s="2"/>
      <c r="H2475" s="2"/>
      <c r="I2475" s="2"/>
      <c r="J2475" s="2"/>
      <c r="K2475" s="2"/>
      <c r="L2475" s="2"/>
      <c r="M2475" s="2"/>
      <c r="N2475" s="2"/>
      <c r="O2475" s="2"/>
      <c r="P2475" s="2"/>
      <c r="Q2475" s="2"/>
      <c r="R2475" s="2"/>
      <c r="S2475" s="2"/>
    </row>
    <row r="2476" spans="1:19" ht="16.5" thickBot="1" x14ac:dyDescent="0.3">
      <c r="A2476" s="2"/>
      <c r="B2476" s="2"/>
      <c r="C2476" s="2"/>
      <c r="D2476" s="2"/>
      <c r="E2476" s="2"/>
      <c r="F2476" s="2"/>
      <c r="G2476" s="2"/>
      <c r="H2476" s="2"/>
      <c r="I2476" s="2"/>
      <c r="J2476" s="2"/>
      <c r="K2476" s="2"/>
      <c r="L2476" s="2"/>
      <c r="M2476" s="2"/>
      <c r="N2476" s="2"/>
      <c r="O2476" s="2"/>
      <c r="P2476" s="2"/>
      <c r="Q2476" s="2"/>
      <c r="R2476" s="2"/>
      <c r="S2476" s="2"/>
    </row>
    <row r="2477" spans="1:19" ht="16.5" thickBot="1" x14ac:dyDescent="0.3">
      <c r="A2477" s="2"/>
      <c r="B2477" s="2"/>
      <c r="C2477" s="2"/>
      <c r="D2477" s="2"/>
      <c r="E2477" s="2"/>
      <c r="F2477" s="2"/>
      <c r="G2477" s="2"/>
      <c r="H2477" s="2"/>
      <c r="I2477" s="2"/>
      <c r="J2477" s="2"/>
      <c r="K2477" s="2"/>
      <c r="L2477" s="2"/>
      <c r="M2477" s="2"/>
      <c r="N2477" s="2"/>
      <c r="O2477" s="2"/>
      <c r="P2477" s="2"/>
      <c r="Q2477" s="2"/>
      <c r="R2477" s="2"/>
      <c r="S2477" s="2"/>
    </row>
    <row r="2478" spans="1:19" ht="16.5" thickBot="1" x14ac:dyDescent="0.3">
      <c r="A2478" s="2"/>
      <c r="B2478" s="2"/>
      <c r="C2478" s="2"/>
      <c r="D2478" s="2"/>
      <c r="E2478" s="2"/>
      <c r="F2478" s="2"/>
      <c r="G2478" s="2"/>
      <c r="H2478" s="2"/>
      <c r="I2478" s="2"/>
      <c r="J2478" s="2"/>
      <c r="K2478" s="2"/>
      <c r="L2478" s="2"/>
      <c r="M2478" s="2"/>
      <c r="N2478" s="2"/>
      <c r="O2478" s="2"/>
      <c r="P2478" s="2"/>
      <c r="Q2478" s="2"/>
      <c r="R2478" s="2"/>
      <c r="S2478" s="2"/>
    </row>
    <row r="2479" spans="1:19" ht="16.5" thickBot="1" x14ac:dyDescent="0.3">
      <c r="A2479" s="2"/>
      <c r="B2479" s="2"/>
      <c r="C2479" s="2"/>
      <c r="D2479" s="2"/>
      <c r="E2479" s="2"/>
      <c r="F2479" s="2"/>
      <c r="G2479" s="2"/>
      <c r="H2479" s="2"/>
      <c r="I2479" s="2"/>
      <c r="J2479" s="2"/>
      <c r="K2479" s="2"/>
      <c r="L2479" s="2"/>
      <c r="M2479" s="2"/>
      <c r="N2479" s="2"/>
      <c r="O2479" s="2"/>
      <c r="P2479" s="2"/>
      <c r="Q2479" s="2"/>
      <c r="R2479" s="2"/>
      <c r="S2479" s="2"/>
    </row>
    <row r="2480" spans="1:19" ht="16.5" thickBot="1" x14ac:dyDescent="0.3">
      <c r="A2480" s="2"/>
      <c r="B2480" s="2"/>
      <c r="C2480" s="2"/>
      <c r="D2480" s="2"/>
      <c r="E2480" s="2"/>
      <c r="F2480" s="2"/>
      <c r="G2480" s="2"/>
      <c r="H2480" s="2"/>
      <c r="I2480" s="2"/>
      <c r="J2480" s="2"/>
      <c r="K2480" s="2"/>
      <c r="L2480" s="2"/>
      <c r="M2480" s="2"/>
      <c r="N2480" s="2"/>
      <c r="O2480" s="2"/>
      <c r="P2480" s="2"/>
      <c r="Q2480" s="2"/>
      <c r="R2480" s="2"/>
      <c r="S2480" s="2"/>
    </row>
    <row r="2481" spans="1:19" ht="16.5" thickBot="1" x14ac:dyDescent="0.3">
      <c r="A2481" s="2"/>
      <c r="B2481" s="2"/>
      <c r="C2481" s="2"/>
      <c r="D2481" s="2"/>
      <c r="E2481" s="2"/>
      <c r="F2481" s="2"/>
      <c r="G2481" s="2"/>
      <c r="H2481" s="2"/>
      <c r="I2481" s="2"/>
      <c r="J2481" s="2"/>
      <c r="K2481" s="2"/>
      <c r="L2481" s="2"/>
      <c r="M2481" s="2"/>
      <c r="N2481" s="2"/>
      <c r="O2481" s="2"/>
      <c r="P2481" s="2"/>
      <c r="Q2481" s="2"/>
      <c r="R2481" s="2"/>
      <c r="S2481" s="2"/>
    </row>
    <row r="2482" spans="1:19" ht="16.5" thickBot="1" x14ac:dyDescent="0.3">
      <c r="A2482" s="2"/>
      <c r="B2482" s="2"/>
      <c r="C2482" s="2"/>
      <c r="D2482" s="2"/>
      <c r="E2482" s="2"/>
      <c r="F2482" s="2"/>
      <c r="G2482" s="2"/>
      <c r="H2482" s="2"/>
      <c r="I2482" s="2"/>
      <c r="J2482" s="2"/>
      <c r="K2482" s="2"/>
      <c r="L2482" s="2"/>
      <c r="M2482" s="2"/>
      <c r="N2482" s="2"/>
      <c r="O2482" s="2"/>
      <c r="P2482" s="2"/>
      <c r="Q2482" s="2"/>
      <c r="R2482" s="2"/>
      <c r="S2482" s="2"/>
    </row>
    <row r="2483" spans="1:19" ht="16.5" thickBot="1" x14ac:dyDescent="0.3">
      <c r="A2483" s="2"/>
      <c r="B2483" s="2"/>
      <c r="C2483" s="2"/>
      <c r="D2483" s="2"/>
      <c r="E2483" s="2"/>
      <c r="F2483" s="2"/>
      <c r="G2483" s="2"/>
      <c r="H2483" s="2"/>
      <c r="I2483" s="2"/>
      <c r="J2483" s="2"/>
      <c r="K2483" s="2"/>
      <c r="L2483" s="2"/>
      <c r="M2483" s="2"/>
      <c r="N2483" s="2"/>
      <c r="O2483" s="2"/>
      <c r="P2483" s="2"/>
      <c r="Q2483" s="2"/>
      <c r="R2483" s="2"/>
      <c r="S2483" s="2"/>
    </row>
    <row r="2484" spans="1:19" ht="16.5" thickBot="1" x14ac:dyDescent="0.3">
      <c r="A2484" s="2"/>
      <c r="B2484" s="2"/>
      <c r="C2484" s="2"/>
      <c r="D2484" s="2"/>
      <c r="E2484" s="2"/>
      <c r="F2484" s="2"/>
      <c r="G2484" s="2"/>
      <c r="H2484" s="2"/>
      <c r="I2484" s="2"/>
      <c r="J2484" s="2"/>
      <c r="K2484" s="2"/>
      <c r="L2484" s="2"/>
      <c r="M2484" s="2"/>
      <c r="N2484" s="2"/>
      <c r="O2484" s="2"/>
      <c r="P2484" s="2"/>
      <c r="Q2484" s="2"/>
      <c r="R2484" s="2"/>
      <c r="S2484" s="2"/>
    </row>
    <row r="2485" spans="1:19" ht="16.5" thickBot="1" x14ac:dyDescent="0.3">
      <c r="A2485" s="2"/>
      <c r="B2485" s="2"/>
      <c r="C2485" s="2"/>
      <c r="D2485" s="2"/>
      <c r="E2485" s="2"/>
      <c r="F2485" s="2"/>
      <c r="G2485" s="2"/>
      <c r="H2485" s="2"/>
      <c r="I2485" s="2"/>
      <c r="J2485" s="2"/>
      <c r="K2485" s="2"/>
      <c r="L2485" s="2"/>
      <c r="M2485" s="2"/>
      <c r="N2485" s="2"/>
      <c r="O2485" s="2"/>
      <c r="P2485" s="2"/>
      <c r="Q2485" s="2"/>
      <c r="R2485" s="2"/>
      <c r="S2485" s="2"/>
    </row>
    <row r="2486" spans="1:19" ht="16.5" thickBot="1" x14ac:dyDescent="0.3">
      <c r="A2486" s="2"/>
      <c r="B2486" s="2"/>
      <c r="C2486" s="2"/>
      <c r="D2486" s="2"/>
      <c r="E2486" s="2"/>
      <c r="F2486" s="2"/>
      <c r="G2486" s="2"/>
      <c r="H2486" s="2"/>
      <c r="I2486" s="2"/>
      <c r="J2486" s="2"/>
      <c r="K2486" s="2"/>
      <c r="L2486" s="2"/>
      <c r="M2486" s="2"/>
      <c r="N2486" s="2"/>
      <c r="O2486" s="2"/>
      <c r="P2486" s="2"/>
      <c r="Q2486" s="2"/>
      <c r="R2486" s="2"/>
      <c r="S2486" s="2"/>
    </row>
    <row r="2487" spans="1:19" ht="16.5" thickBot="1" x14ac:dyDescent="0.3">
      <c r="A2487" s="2"/>
      <c r="B2487" s="2"/>
      <c r="C2487" s="2"/>
      <c r="D2487" s="2"/>
      <c r="E2487" s="2"/>
      <c r="F2487" s="2"/>
      <c r="G2487" s="2"/>
      <c r="H2487" s="2"/>
      <c r="I2487" s="2"/>
      <c r="J2487" s="2"/>
      <c r="K2487" s="2"/>
      <c r="L2487" s="2"/>
      <c r="M2487" s="2"/>
      <c r="N2487" s="2"/>
      <c r="O2487" s="2"/>
      <c r="P2487" s="2"/>
      <c r="Q2487" s="2"/>
      <c r="R2487" s="2"/>
      <c r="S2487" s="2"/>
    </row>
    <row r="2488" spans="1:19" ht="16.5" thickBot="1" x14ac:dyDescent="0.3">
      <c r="A2488" s="2"/>
      <c r="B2488" s="2"/>
      <c r="C2488" s="2"/>
      <c r="D2488" s="2"/>
      <c r="E2488" s="2"/>
      <c r="F2488" s="2"/>
      <c r="G2488" s="2"/>
      <c r="H2488" s="2"/>
      <c r="I2488" s="2"/>
      <c r="J2488" s="2"/>
      <c r="K2488" s="2"/>
      <c r="L2488" s="2"/>
      <c r="M2488" s="2"/>
      <c r="N2488" s="2"/>
      <c r="O2488" s="2"/>
      <c r="P2488" s="2"/>
      <c r="Q2488" s="2"/>
      <c r="R2488" s="2"/>
      <c r="S2488" s="2"/>
    </row>
    <row r="2489" spans="1:19" ht="16.5" thickBot="1" x14ac:dyDescent="0.3">
      <c r="A2489" s="2"/>
      <c r="B2489" s="2"/>
      <c r="C2489" s="2"/>
      <c r="D2489" s="2"/>
      <c r="E2489" s="2"/>
      <c r="F2489" s="2"/>
      <c r="G2489" s="2"/>
      <c r="H2489" s="2"/>
      <c r="I2489" s="2"/>
      <c r="J2489" s="2"/>
      <c r="K2489" s="2"/>
      <c r="L2489" s="2"/>
      <c r="M2489" s="2"/>
      <c r="N2489" s="2"/>
      <c r="O2489" s="2"/>
      <c r="P2489" s="2"/>
      <c r="Q2489" s="2"/>
      <c r="R2489" s="2"/>
      <c r="S2489" s="2"/>
    </row>
    <row r="2490" spans="1:19" ht="16.5" thickBot="1" x14ac:dyDescent="0.3">
      <c r="A2490" s="2"/>
      <c r="B2490" s="2"/>
      <c r="C2490" s="2"/>
      <c r="D2490" s="2"/>
      <c r="E2490" s="2"/>
      <c r="F2490" s="2"/>
      <c r="G2490" s="2"/>
      <c r="H2490" s="2"/>
      <c r="I2490" s="2"/>
      <c r="J2490" s="2"/>
      <c r="K2490" s="2"/>
      <c r="L2490" s="2"/>
      <c r="M2490" s="2"/>
      <c r="N2490" s="2"/>
      <c r="O2490" s="2"/>
      <c r="P2490" s="2"/>
      <c r="Q2490" s="2"/>
      <c r="R2490" s="2"/>
      <c r="S2490" s="2"/>
    </row>
    <row r="2491" spans="1:19" ht="16.5" thickBot="1" x14ac:dyDescent="0.3">
      <c r="A2491" s="2"/>
      <c r="B2491" s="2"/>
      <c r="C2491" s="2"/>
      <c r="D2491" s="2"/>
      <c r="E2491" s="2"/>
      <c r="F2491" s="2"/>
      <c r="G2491" s="2"/>
      <c r="H2491" s="2"/>
      <c r="I2491" s="2"/>
      <c r="J2491" s="2"/>
      <c r="K2491" s="2"/>
      <c r="L2491" s="2"/>
      <c r="M2491" s="2"/>
      <c r="N2491" s="2"/>
      <c r="O2491" s="2"/>
      <c r="P2491" s="2"/>
      <c r="Q2491" s="2"/>
      <c r="R2491" s="2"/>
      <c r="S2491" s="2"/>
    </row>
    <row r="2492" spans="1:19" ht="16.5" thickBot="1" x14ac:dyDescent="0.3">
      <c r="A2492" s="2"/>
      <c r="B2492" s="2"/>
      <c r="C2492" s="2"/>
      <c r="D2492" s="2"/>
      <c r="E2492" s="2"/>
      <c r="F2492" s="2"/>
      <c r="G2492" s="2"/>
      <c r="H2492" s="2"/>
      <c r="I2492" s="2"/>
      <c r="J2492" s="2"/>
      <c r="K2492" s="2"/>
      <c r="L2492" s="2"/>
      <c r="M2492" s="2"/>
      <c r="N2492" s="2"/>
      <c r="O2492" s="2"/>
      <c r="P2492" s="2"/>
      <c r="Q2492" s="2"/>
      <c r="R2492" s="2"/>
      <c r="S2492" s="2"/>
    </row>
  </sheetData>
  <sortState xmlns:xlrd2="http://schemas.microsoft.com/office/spreadsheetml/2017/richdata2" ref="A2:F2492">
    <sortCondition ref="E2:E249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Ολα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2024-02-22T12:00:38Z</dcterms:modified>
</cp:coreProperties>
</file>